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nghokwon/Desktop/Lab/"/>
    </mc:Choice>
  </mc:AlternateContent>
  <xr:revisionPtr revIDLastSave="0" documentId="13_ncr:1_{0787D224-183C-D84E-BA7F-D70436CFE1D6}" xr6:coauthVersionLast="47" xr6:coauthVersionMax="47" xr10:uidLastSave="{00000000-0000-0000-0000-000000000000}"/>
  <bookViews>
    <workbookView xWindow="0" yWindow="500" windowWidth="33600" windowHeight="19280" xr2:uid="{F167968C-0496-B948-8B0F-AD6F54102453}"/>
  </bookViews>
  <sheets>
    <sheet name="Summary" sheetId="1" r:id="rId1"/>
    <sheet name="Round_Images" sheetId="4" r:id="rId2"/>
    <sheet name="Slide1&amp;2_cDNA" sheetId="2" r:id="rId3"/>
    <sheet name="Slide1&amp;2_Library" sheetId="3" r:id="rId4"/>
    <sheet name="Slide3_cDNA" sheetId="5" r:id="rId5"/>
    <sheet name="Slide3_Library" sheetId="6" r:id="rId6"/>
    <sheet name="Slide4&amp;5_cDNA" sheetId="7" r:id="rId7"/>
    <sheet name="Slide4&amp;5_Library" sheetId="8" r:id="rId8"/>
    <sheet name="Slide6&amp;7_cDNA" sheetId="9" r:id="rId9"/>
    <sheet name="Slide6&amp;7_Library" sheetId="10" r:id="rId10"/>
    <sheet name="Slide8&amp;9_cDNA" sheetId="11" r:id="rId11"/>
    <sheet name="Slide8&amp;9_Library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Z37" i="1" l="1"/>
  <c r="Z36" i="1"/>
  <c r="Z35" i="1"/>
  <c r="Z34" i="1"/>
  <c r="Z33" i="1"/>
  <c r="Z32" i="1"/>
  <c r="Z31" i="1"/>
  <c r="Z30" i="1"/>
  <c r="Z29" i="1"/>
  <c r="Z28" i="1"/>
  <c r="Z27" i="1"/>
  <c r="Z26" i="1"/>
  <c r="Z25" i="1"/>
  <c r="Z24" i="1"/>
  <c r="Z23" i="1"/>
  <c r="Z22" i="1"/>
  <c r="Z21" i="1"/>
  <c r="Z20" i="1"/>
  <c r="Z19" i="1"/>
  <c r="Z18" i="1"/>
  <c r="Z17" i="1"/>
  <c r="Z16" i="1"/>
  <c r="Z15" i="1"/>
  <c r="Z14" i="1"/>
  <c r="O31" i="11"/>
  <c r="O30" i="11"/>
  <c r="P30" i="11" s="1"/>
  <c r="O29" i="11"/>
  <c r="P29" i="11" s="1"/>
  <c r="O28" i="11"/>
  <c r="P28" i="11" s="1"/>
  <c r="O27" i="11"/>
  <c r="P27" i="11" s="1"/>
  <c r="O26" i="11"/>
  <c r="P26" i="11" s="1"/>
  <c r="O25" i="11"/>
  <c r="P25" i="11" s="1"/>
  <c r="O24" i="11"/>
  <c r="P24" i="11" s="1"/>
  <c r="O23" i="11"/>
  <c r="P23" i="11" s="1"/>
  <c r="O30" i="9"/>
  <c r="O22" i="9"/>
  <c r="P22" i="9" s="1"/>
  <c r="O21" i="9"/>
  <c r="P21" i="9" s="1"/>
  <c r="O20" i="9"/>
  <c r="P20" i="9" s="1"/>
  <c r="O19" i="9"/>
  <c r="P19" i="9" s="1"/>
  <c r="O18" i="9"/>
  <c r="P18" i="9" s="1"/>
  <c r="O17" i="9"/>
  <c r="P17" i="9" s="1"/>
  <c r="O16" i="9"/>
  <c r="P16" i="9" s="1"/>
  <c r="O15" i="9"/>
  <c r="P15" i="9" s="1"/>
  <c r="O20" i="7"/>
  <c r="O14" i="7"/>
  <c r="P14" i="7" s="1"/>
  <c r="O13" i="7"/>
  <c r="P13" i="7" s="1"/>
  <c r="O12" i="7"/>
  <c r="P12" i="7" s="1"/>
  <c r="O11" i="7"/>
  <c r="P11" i="7" s="1"/>
  <c r="O5" i="2"/>
  <c r="N13" i="11"/>
  <c r="P31" i="11"/>
  <c r="O32" i="11"/>
  <c r="P32" i="11" s="1"/>
  <c r="O33" i="11"/>
  <c r="P33" i="11" s="1"/>
  <c r="O34" i="11"/>
  <c r="P34" i="11" s="1"/>
  <c r="O35" i="11"/>
  <c r="P35" i="11" s="1"/>
  <c r="O36" i="11"/>
  <c r="P36" i="11" s="1"/>
  <c r="O37" i="11"/>
  <c r="P37" i="11" s="1"/>
  <c r="O38" i="11"/>
  <c r="P38" i="11"/>
  <c r="O22" i="11"/>
  <c r="P22" i="11" s="1"/>
  <c r="O21" i="11"/>
  <c r="P21" i="11" s="1"/>
  <c r="O20" i="11"/>
  <c r="P20" i="11" s="1"/>
  <c r="O19" i="11"/>
  <c r="P19" i="11" s="1"/>
  <c r="O18" i="11"/>
  <c r="P18" i="11" s="1"/>
  <c r="O17" i="11"/>
  <c r="P17" i="11" s="1"/>
  <c r="O16" i="11"/>
  <c r="P16" i="11" s="1"/>
  <c r="O15" i="11"/>
  <c r="P15" i="11" s="1"/>
  <c r="N14" i="11"/>
  <c r="O14" i="11" s="1"/>
  <c r="P14" i="11" s="1"/>
  <c r="O13" i="11"/>
  <c r="P13" i="11" s="1"/>
  <c r="N12" i="11"/>
  <c r="O12" i="11" s="1"/>
  <c r="P12" i="11" s="1"/>
  <c r="N11" i="11"/>
  <c r="O11" i="11" s="1"/>
  <c r="P11" i="11" s="1"/>
  <c r="O10" i="11"/>
  <c r="P10" i="11" s="1"/>
  <c r="O9" i="11"/>
  <c r="P9" i="11" s="1"/>
  <c r="O8" i="11"/>
  <c r="P8" i="11" s="1"/>
  <c r="O7" i="11"/>
  <c r="P7" i="11" s="1"/>
  <c r="O6" i="11"/>
  <c r="P6" i="11" s="1"/>
  <c r="O5" i="11"/>
  <c r="P5" i="11" s="1"/>
  <c r="O4" i="11"/>
  <c r="P4" i="11" s="1"/>
  <c r="O3" i="11"/>
  <c r="P3" i="11" s="1"/>
  <c r="P23" i="9"/>
  <c r="P24" i="9"/>
  <c r="P25" i="9"/>
  <c r="P26" i="9"/>
  <c r="P27" i="9"/>
  <c r="P28" i="9"/>
  <c r="P29" i="9"/>
  <c r="P30" i="9"/>
  <c r="O23" i="9"/>
  <c r="O24" i="9"/>
  <c r="O25" i="9"/>
  <c r="O26" i="9"/>
  <c r="O27" i="9"/>
  <c r="O28" i="9"/>
  <c r="O29" i="9"/>
  <c r="N14" i="9"/>
  <c r="O14" i="9" s="1"/>
  <c r="P14" i="9" s="1"/>
  <c r="N13" i="9"/>
  <c r="O13" i="9" s="1"/>
  <c r="P13" i="9" s="1"/>
  <c r="O12" i="9"/>
  <c r="P12" i="9" s="1"/>
  <c r="N12" i="9"/>
  <c r="N11" i="9"/>
  <c r="O11" i="9" s="1"/>
  <c r="P11" i="9" s="1"/>
  <c r="O10" i="9"/>
  <c r="P10" i="9" s="1"/>
  <c r="O9" i="9"/>
  <c r="P9" i="9" s="1"/>
  <c r="O8" i="9"/>
  <c r="P8" i="9" s="1"/>
  <c r="O7" i="9"/>
  <c r="P7" i="9" s="1"/>
  <c r="O6" i="9"/>
  <c r="P6" i="9" s="1"/>
  <c r="O5" i="9"/>
  <c r="P5" i="9" s="1"/>
  <c r="O4" i="9"/>
  <c r="P4" i="9" s="1"/>
  <c r="O3" i="9"/>
  <c r="P3" i="9" s="1"/>
  <c r="P18" i="7"/>
  <c r="P19" i="7"/>
  <c r="P20" i="7"/>
  <c r="P21" i="7"/>
  <c r="P22" i="7"/>
  <c r="O15" i="7"/>
  <c r="P15" i="7" s="1"/>
  <c r="O16" i="7"/>
  <c r="P16" i="7" s="1"/>
  <c r="O17" i="7"/>
  <c r="P17" i="7" s="1"/>
  <c r="O18" i="7"/>
  <c r="O19" i="7"/>
  <c r="O21" i="7"/>
  <c r="O22" i="7"/>
  <c r="O10" i="7"/>
  <c r="P10" i="7" s="1"/>
  <c r="O9" i="7"/>
  <c r="P9" i="7" s="1"/>
  <c r="O8" i="7"/>
  <c r="P8" i="7" s="1"/>
  <c r="O7" i="7"/>
  <c r="P7" i="7" s="1"/>
  <c r="O6" i="7"/>
  <c r="P6" i="7" s="1"/>
  <c r="O5" i="7"/>
  <c r="P5" i="7" s="1"/>
  <c r="O4" i="7"/>
  <c r="P4" i="7" s="1"/>
  <c r="O3" i="7"/>
  <c r="P3" i="7" s="1"/>
  <c r="T37" i="1"/>
  <c r="T36" i="1"/>
  <c r="T35" i="1"/>
  <c r="T34" i="1"/>
  <c r="T33" i="1"/>
  <c r="T32" i="1"/>
  <c r="T31" i="1"/>
  <c r="T30" i="1"/>
  <c r="T29" i="1"/>
  <c r="T28" i="1"/>
  <c r="T27" i="1"/>
  <c r="T26" i="1"/>
  <c r="T25" i="1"/>
  <c r="T24" i="1"/>
  <c r="T23" i="1"/>
  <c r="T22" i="1"/>
  <c r="M37" i="1"/>
  <c r="N37" i="1" s="1"/>
  <c r="O37" i="1" s="1"/>
  <c r="M36" i="1"/>
  <c r="N36" i="1" s="1"/>
  <c r="O36" i="1" s="1"/>
  <c r="M35" i="1"/>
  <c r="N35" i="1" s="1"/>
  <c r="O35" i="1" s="1"/>
  <c r="M34" i="1"/>
  <c r="N34" i="1"/>
  <c r="O34" i="1"/>
  <c r="M33" i="1"/>
  <c r="N33" i="1" s="1"/>
  <c r="O33" i="1" s="1"/>
  <c r="M32" i="1"/>
  <c r="N32" i="1" s="1"/>
  <c r="O32" i="1" s="1"/>
  <c r="M31" i="1"/>
  <c r="N31" i="1"/>
  <c r="O31" i="1"/>
  <c r="M30" i="1"/>
  <c r="N30" i="1" s="1"/>
  <c r="O30" i="1" s="1"/>
  <c r="O29" i="1"/>
  <c r="N29" i="1"/>
  <c r="M29" i="1"/>
  <c r="M28" i="1"/>
  <c r="N28" i="1"/>
  <c r="O28" i="1" s="1"/>
  <c r="M27" i="1"/>
  <c r="N27" i="1" s="1"/>
  <c r="O27" i="1" s="1"/>
  <c r="M26" i="1"/>
  <c r="N26" i="1"/>
  <c r="O26" i="1" s="1"/>
  <c r="M25" i="1"/>
  <c r="N25" i="1" s="1"/>
  <c r="O25" i="1" s="1"/>
  <c r="M24" i="1"/>
  <c r="N24" i="1" s="1"/>
  <c r="O24" i="1" s="1"/>
  <c r="M23" i="1"/>
  <c r="N23" i="1"/>
  <c r="O23" i="1"/>
  <c r="M22" i="1"/>
  <c r="N22" i="1" s="1"/>
  <c r="O22" i="1" s="1"/>
  <c r="T21" i="1"/>
  <c r="T20" i="1"/>
  <c r="T19" i="1"/>
  <c r="T18" i="1"/>
  <c r="T17" i="1"/>
  <c r="T16" i="1"/>
  <c r="T15" i="1"/>
  <c r="T14" i="1"/>
  <c r="N4" i="1"/>
  <c r="N5" i="1"/>
  <c r="N6" i="1"/>
  <c r="N7" i="1"/>
  <c r="N8" i="1"/>
  <c r="N9" i="1"/>
  <c r="N10" i="1"/>
  <c r="N11" i="1"/>
  <c r="N12" i="1"/>
  <c r="N13" i="1"/>
  <c r="N14" i="1"/>
  <c r="O14" i="1" s="1"/>
  <c r="N15" i="1"/>
  <c r="O15" i="1" s="1"/>
  <c r="N16" i="1"/>
  <c r="O16" i="1" s="1"/>
  <c r="N17" i="1"/>
  <c r="O17" i="1" s="1"/>
  <c r="N18" i="1"/>
  <c r="O18" i="1" s="1"/>
  <c r="N19" i="1"/>
  <c r="O19" i="1" s="1"/>
  <c r="N20" i="1"/>
  <c r="N21" i="1"/>
  <c r="N3" i="1"/>
  <c r="N2" i="1"/>
  <c r="M21" i="1"/>
  <c r="M20" i="1"/>
  <c r="M19" i="1"/>
  <c r="M18" i="1"/>
  <c r="M17" i="1"/>
  <c r="M16" i="1"/>
  <c r="M15" i="1"/>
  <c r="M14" i="1"/>
  <c r="O21" i="1"/>
  <c r="O20" i="1"/>
  <c r="O14" i="5"/>
  <c r="P14" i="5" s="1"/>
  <c r="O13" i="5"/>
  <c r="P13" i="5" s="1"/>
  <c r="O12" i="5"/>
  <c r="P12" i="5" s="1"/>
  <c r="O11" i="5"/>
  <c r="P11" i="5" s="1"/>
  <c r="O10" i="5"/>
  <c r="P10" i="5" s="1"/>
  <c r="O9" i="5"/>
  <c r="P9" i="5" s="1"/>
  <c r="O8" i="5"/>
  <c r="P8" i="5" s="1"/>
  <c r="O7" i="5"/>
  <c r="P7" i="5" s="1"/>
  <c r="O6" i="5"/>
  <c r="P6" i="5" s="1"/>
  <c r="O5" i="5"/>
  <c r="P5" i="5" s="1"/>
  <c r="O4" i="5"/>
  <c r="P4" i="5" s="1"/>
  <c r="O3" i="5"/>
  <c r="P3" i="5" s="1"/>
  <c r="Z13" i="1"/>
  <c r="Z12" i="1"/>
  <c r="Z11" i="1"/>
  <c r="Z10" i="1"/>
  <c r="T13" i="1" l="1"/>
  <c r="T12" i="1"/>
  <c r="T11" i="1"/>
  <c r="T10" i="1"/>
  <c r="M13" i="1"/>
  <c r="M12" i="1"/>
  <c r="M11" i="1"/>
  <c r="M10" i="1"/>
  <c r="O13" i="1"/>
  <c r="O12" i="1"/>
  <c r="O11" i="1"/>
  <c r="O10" i="1"/>
  <c r="M3" i="1"/>
  <c r="M4" i="1"/>
  <c r="M5" i="1"/>
  <c r="M6" i="1"/>
  <c r="M7" i="1"/>
  <c r="M8" i="1"/>
  <c r="M9" i="1"/>
  <c r="M2" i="1"/>
  <c r="P6" i="2" l="1"/>
  <c r="P7" i="2"/>
  <c r="O6" i="2"/>
  <c r="O7" i="2"/>
  <c r="O8" i="2"/>
  <c r="P8" i="2" s="1"/>
  <c r="O9" i="2"/>
  <c r="P9" i="2" s="1"/>
  <c r="O10" i="2"/>
  <c r="P10" i="2" s="1"/>
  <c r="O11" i="2"/>
  <c r="P11" i="2" s="1"/>
  <c r="O12" i="2"/>
  <c r="P12" i="2" s="1"/>
  <c r="P5" i="2"/>
  <c r="Z9" i="1"/>
  <c r="T9" i="1"/>
  <c r="O9" i="1"/>
  <c r="Z8" i="1"/>
  <c r="T8" i="1"/>
  <c r="O8" i="1"/>
  <c r="Z7" i="1"/>
  <c r="T7" i="1"/>
  <c r="O7" i="1"/>
  <c r="Z6" i="1"/>
  <c r="T6" i="1"/>
  <c r="O6" i="1"/>
  <c r="Z2" i="1"/>
  <c r="T2" i="1"/>
  <c r="Z5" i="1"/>
  <c r="T5" i="1"/>
  <c r="O5" i="1"/>
  <c r="Z4" i="1"/>
  <c r="T4" i="1"/>
  <c r="O4" i="1"/>
  <c r="Z3" i="1"/>
  <c r="T3" i="1"/>
  <c r="O3" i="1"/>
  <c r="O2" i="1"/>
</calcChain>
</file>

<file path=xl/sharedStrings.xml><?xml version="1.0" encoding="utf-8"?>
<sst xmlns="http://schemas.openxmlformats.org/spreadsheetml/2006/main" count="632" uniqueCount="216">
  <si>
    <t>Sample #</t>
  </si>
  <si>
    <t>Array #</t>
  </si>
  <si>
    <t>Ct</t>
  </si>
  <si>
    <t>cDNA Amp Cycle</t>
  </si>
  <si>
    <t>cDNA Input</t>
  </si>
  <si>
    <t>SI cycles</t>
  </si>
  <si>
    <t>Ave Frag Size [bp]</t>
  </si>
  <si>
    <t>Dilution</t>
  </si>
  <si>
    <t>index_name</t>
  </si>
  <si>
    <t>index(i7)</t>
  </si>
  <si>
    <t>index2_workflow_a(i5)</t>
  </si>
  <si>
    <t>index2_workflow_b(i5)</t>
  </si>
  <si>
    <t>% Coverage Array</t>
  </si>
  <si>
    <t>A1</t>
  </si>
  <si>
    <t>B1</t>
  </si>
  <si>
    <t>C1</t>
  </si>
  <si>
    <t>D1</t>
  </si>
  <si>
    <t>Total Volume [ul]</t>
  </si>
  <si>
    <t xml:space="preserve">Est. Read Pairs </t>
  </si>
  <si>
    <t>Experiment #</t>
  </si>
  <si>
    <t>Yes</t>
  </si>
  <si>
    <t>Br_Region</t>
  </si>
  <si>
    <t>BrNumbr</t>
  </si>
  <si>
    <t xml:space="preserve">Will be Sequenced? </t>
  </si>
  <si>
    <t xml:space="preserve">Sample </t>
  </si>
  <si>
    <t>pg/uL</t>
  </si>
  <si>
    <t>200-9000bp</t>
  </si>
  <si>
    <t>Total cDNA 
(ng)</t>
  </si>
  <si>
    <t>0.25%_ 
cDNA input
(ng)</t>
  </si>
  <si>
    <t>BrNum</t>
  </si>
  <si>
    <t>DLPFC</t>
  </si>
  <si>
    <t>V12F14-053</t>
  </si>
  <si>
    <t>V12F14-057</t>
  </si>
  <si>
    <t>SI-TT-D2</t>
  </si>
  <si>
    <t>SI-TT-E2</t>
  </si>
  <si>
    <t>SI-TT-F2</t>
  </si>
  <si>
    <t>SI-TT-G2</t>
  </si>
  <si>
    <t>SI-TT-H2</t>
  </si>
  <si>
    <t>SI-TT-A3</t>
  </si>
  <si>
    <t>SI-TT-B3</t>
  </si>
  <si>
    <t>SI-TT-C3</t>
  </si>
  <si>
    <t>1</t>
  </si>
  <si>
    <t>TTAATACGCG</t>
  </si>
  <si>
    <t>CACCTCGGGT</t>
  </si>
  <si>
    <t>ACCCGAGGTG</t>
  </si>
  <si>
    <t>ATGGAGGGAG</t>
  </si>
  <si>
    <t>ATAACCCATT</t>
  </si>
  <si>
    <t>AATGGGTTAT</t>
  </si>
  <si>
    <t>AAGGGCCGCA</t>
  </si>
  <si>
    <t>CTGATTCCTC</t>
  </si>
  <si>
    <t>GAGGAATCAG</t>
  </si>
  <si>
    <t>CATGTGGGTT</t>
  </si>
  <si>
    <t>GATTCCTTTA</t>
  </si>
  <si>
    <t>TAAAGGAATC</t>
  </si>
  <si>
    <t>TAGCATAGTG</t>
  </si>
  <si>
    <t>CGGCTCTGTC</t>
  </si>
  <si>
    <t>GACAGAGCCG</t>
  </si>
  <si>
    <t>CACTACGAAA</t>
  </si>
  <si>
    <t>TTAGACTGAT</t>
  </si>
  <si>
    <t>ATCAGTCTAA</t>
  </si>
  <si>
    <t>CACGGTGAAT</t>
  </si>
  <si>
    <t>GTTCGTCACA</t>
  </si>
  <si>
    <t>TGTGACGAAC</t>
  </si>
  <si>
    <t>ATGGCTTGTG</t>
  </si>
  <si>
    <t>GAATGTTGTG</t>
  </si>
  <si>
    <t>CACAACATTC</t>
  </si>
  <si>
    <t>1v</t>
  </si>
  <si>
    <t>2v</t>
  </si>
  <si>
    <t>3v</t>
  </si>
  <si>
    <t>4v</t>
  </si>
  <si>
    <t>5v</t>
  </si>
  <si>
    <t>6v</t>
  </si>
  <si>
    <t>7v</t>
  </si>
  <si>
    <t>8v</t>
  </si>
  <si>
    <t>shk</t>
  </si>
  <si>
    <t>9v</t>
  </si>
  <si>
    <t>Experimenter</t>
  </si>
  <si>
    <t>Round 1</t>
  </si>
  <si>
    <t>Agilent [cDNA] pg/ul</t>
  </si>
  <si>
    <t>Final [cDNA] pg/ul</t>
  </si>
  <si>
    <t>Agilent [Lib] pg/ul</t>
  </si>
  <si>
    <t>Final [lib] pg/ul</t>
  </si>
  <si>
    <t>Slide #</t>
  </si>
  <si>
    <t>Dilution Factor</t>
  </si>
  <si>
    <t>Total cDNA ng yield</t>
  </si>
  <si>
    <t>10v</t>
  </si>
  <si>
    <t>11v</t>
  </si>
  <si>
    <t>12v</t>
  </si>
  <si>
    <t>SI-TT-C5</t>
  </si>
  <si>
    <t>SI-TT-D5</t>
  </si>
  <si>
    <t>SI-TT-E5</t>
  </si>
  <si>
    <t>SI-TT-F5</t>
  </si>
  <si>
    <t>TCCGTTGGAT</t>
  </si>
  <si>
    <t>ACGTTCTCGC</t>
  </si>
  <si>
    <t>GCGAGAACGT</t>
  </si>
  <si>
    <t>TGGTTCGGGT</t>
  </si>
  <si>
    <t>GTGGCAGGAG</t>
  </si>
  <si>
    <t>CTCCTGCCAC</t>
  </si>
  <si>
    <t>CGCGGTAGGT</t>
  </si>
  <si>
    <t>CAGGATGTTG</t>
  </si>
  <si>
    <t>CAACATCCTG</t>
  </si>
  <si>
    <t>CGGCTGGATG</t>
  </si>
  <si>
    <t>TGATAAGCAC</t>
  </si>
  <si>
    <t>GTGCTTATCA</t>
  </si>
  <si>
    <t>13v</t>
  </si>
  <si>
    <t>14v</t>
  </si>
  <si>
    <t>15v</t>
  </si>
  <si>
    <t>16v</t>
  </si>
  <si>
    <t>17v</t>
  </si>
  <si>
    <t>18v</t>
  </si>
  <si>
    <t>19v</t>
  </si>
  <si>
    <t>20v</t>
  </si>
  <si>
    <t>21v</t>
  </si>
  <si>
    <t>22v</t>
  </si>
  <si>
    <t>23v</t>
  </si>
  <si>
    <t>24v</t>
  </si>
  <si>
    <t>25v</t>
  </si>
  <si>
    <t>26v</t>
  </si>
  <si>
    <t>27v</t>
  </si>
  <si>
    <t>28v</t>
  </si>
  <si>
    <t>V12D07-334</t>
  </si>
  <si>
    <t>V13M06-279</t>
  </si>
  <si>
    <t>V13M06-280</t>
  </si>
  <si>
    <t>V13M06-281</t>
  </si>
  <si>
    <t>V13M06-282</t>
  </si>
  <si>
    <t>07102023_VSPG_SCZ_PNN_Slide4</t>
  </si>
  <si>
    <t>07112023_VSPG_SCZ_PNN_Slide5</t>
  </si>
  <si>
    <t>29v</t>
  </si>
  <si>
    <t>30v</t>
  </si>
  <si>
    <t>31v</t>
  </si>
  <si>
    <t>32v</t>
  </si>
  <si>
    <t>33v</t>
  </si>
  <si>
    <t>34v</t>
  </si>
  <si>
    <t>35v</t>
  </si>
  <si>
    <t>36v</t>
  </si>
  <si>
    <t>07172023_VSPG_SCZ_PNN_Slide6</t>
  </si>
  <si>
    <t>07182023_VSPG_SCZ_PNN_Slide7</t>
  </si>
  <si>
    <t>07252023_VSPG_SCZ_PNN_Slide8</t>
  </si>
  <si>
    <t>07262023_VSPG_SCZ_PNN_Slide9</t>
  </si>
  <si>
    <t>V13F27-293</t>
  </si>
  <si>
    <t>V13F27-294</t>
  </si>
  <si>
    <t>SI-TT-H11</t>
  </si>
  <si>
    <t>SI-TT-B12</t>
  </si>
  <si>
    <t>SI-TT-C12</t>
  </si>
  <si>
    <t>SI-TT-D12</t>
  </si>
  <si>
    <t>SI-TT-E12</t>
  </si>
  <si>
    <t>SI-TT-F12</t>
  </si>
  <si>
    <t>SI-TT-G12</t>
  </si>
  <si>
    <t>SI-TT-H12</t>
  </si>
  <si>
    <t>SI-TT-F9</t>
  </si>
  <si>
    <t>SI-TT-G9</t>
  </si>
  <si>
    <t>SI-TT-H9</t>
  </si>
  <si>
    <t>SI-TT-B10</t>
  </si>
  <si>
    <t>SI-TT-C10</t>
  </si>
  <si>
    <t>SI-TT-D10</t>
  </si>
  <si>
    <t>SI-TT-E10</t>
  </si>
  <si>
    <t>SI-TT-F10</t>
  </si>
  <si>
    <t>S</t>
  </si>
  <si>
    <t>Round2 (Slide3)</t>
  </si>
  <si>
    <t>Slide 4</t>
  </si>
  <si>
    <t>GTCCCATCAA</t>
  </si>
  <si>
    <t>CGAACGTGAC</t>
  </si>
  <si>
    <t>GTCACGTTCG</t>
  </si>
  <si>
    <t>CCGGAGGAAG</t>
  </si>
  <si>
    <t>TGCGGATGTT</t>
  </si>
  <si>
    <t>AACATCCGCA</t>
  </si>
  <si>
    <t>AGAACTTAGA</t>
  </si>
  <si>
    <t>CGAGTCCTTT</t>
  </si>
  <si>
    <t>AAAGGACTCG</t>
  </si>
  <si>
    <t>GCCCGATGGA</t>
  </si>
  <si>
    <t>AATCGTCTAG</t>
  </si>
  <si>
    <t>CTAGACGATT</t>
  </si>
  <si>
    <t>AGAATGGTTT</t>
  </si>
  <si>
    <t>GAGGGTGGGA</t>
  </si>
  <si>
    <t>TCCCACCCTC</t>
  </si>
  <si>
    <t>ATGCGAATGG</t>
  </si>
  <si>
    <t>ACAAGTGTCG</t>
  </si>
  <si>
    <t>CGACACTTGT</t>
  </si>
  <si>
    <t>CACAATCCCA</t>
  </si>
  <si>
    <t>ATATCCACAA</t>
  </si>
  <si>
    <t>TTGTGGATAT</t>
  </si>
  <si>
    <t>CCGGCAACTG</t>
  </si>
  <si>
    <t>CGGTTTAACA</t>
  </si>
  <si>
    <t>TGTTAAACCG</t>
  </si>
  <si>
    <t>ACAATCGATC</t>
  </si>
  <si>
    <t>TGACGGAATG</t>
  </si>
  <si>
    <t>CATTCCGTCA</t>
  </si>
  <si>
    <t>CGTCAAGGGC</t>
  </si>
  <si>
    <t>TAGGTCACTC</t>
  </si>
  <si>
    <t>GAGTGACCTA</t>
  </si>
  <si>
    <t>TCGTCAAGAT</t>
  </si>
  <si>
    <t>GCAACTCAGG</t>
  </si>
  <si>
    <t>CCTGAGTTGC</t>
  </si>
  <si>
    <t>GAATTGGTTA</t>
  </si>
  <si>
    <t>ACTCTAGTAG</t>
  </si>
  <si>
    <t>CTACTAGAGT</t>
  </si>
  <si>
    <t>CGTCCACCTG</t>
  </si>
  <si>
    <t>CATTCATGAC</t>
  </si>
  <si>
    <t>GTCATGAATG</t>
  </si>
  <si>
    <t>GAGACGCACG</t>
  </si>
  <si>
    <t>CTATGAACAT</t>
  </si>
  <si>
    <t>ATGTTCATAG</t>
  </si>
  <si>
    <t>CTTGCATAAA</t>
  </si>
  <si>
    <t>ATCAGGGCTT</t>
  </si>
  <si>
    <t>AAGCCCTGAT</t>
  </si>
  <si>
    <t>TGATGATTCA</t>
  </si>
  <si>
    <t>GTAGGAGTCG</t>
  </si>
  <si>
    <t>CGACTCCTAC</t>
  </si>
  <si>
    <t>Slide 5</t>
  </si>
  <si>
    <t>Slide 6</t>
  </si>
  <si>
    <t>Slide 7</t>
  </si>
  <si>
    <t xml:space="preserve">Slide 8 </t>
  </si>
  <si>
    <t>Slide 9</t>
  </si>
  <si>
    <t>08142022_VIF_SCZ_PNN_1stRound_Slide1</t>
  </si>
  <si>
    <t>08142022_VIF_SCZ_PNN_1stRound_Slide2</t>
  </si>
  <si>
    <t xml:space="preserve">05312023_VIF_SCZ_PNN_2ndRound_Slide3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</si>
</sst>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rgb="FF000000"/>
      <name val="Helvetica Neue"/>
      <family val="2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0" tint="-0.14999847407452621"/>
      <name val="Calibri"/>
      <family val="2"/>
      <scheme val="minor"/>
    </font>
    <font>
      <sz val="12"/>
      <color theme="1"/>
      <name val="Calibri"/>
      <family val="2"/>
    </font>
    <font>
      <sz val="12"/>
      <color theme="1"/>
      <name val="Calibri (Body)"/>
    </font>
    <font>
      <sz val="12"/>
      <color theme="0" tint="-0.14999847407452621"/>
      <name val="Calibri (Body)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1" xfId="0" applyBorder="1"/>
    <xf numFmtId="20" fontId="0" fillId="0" borderId="1" xfId="0" quotePrefix="1" applyNumberFormat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20" fontId="5" fillId="0" borderId="1" xfId="0" quotePrefix="1" applyNumberFormat="1" applyFont="1" applyBorder="1" applyAlignment="1">
      <alignment horizontal="center" vertical="center"/>
    </xf>
    <xf numFmtId="2" fontId="5" fillId="0" borderId="1" xfId="0" applyNumberFormat="1" applyFont="1" applyBorder="1" applyAlignment="1">
      <alignment horizontal="center"/>
    </xf>
    <xf numFmtId="0" fontId="5" fillId="0" borderId="1" xfId="0" quotePrefix="1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14" fontId="0" fillId="2" borderId="1" xfId="0" applyNumberFormat="1" applyFill="1" applyBorder="1" applyAlignment="1">
      <alignment horizontal="center" vertical="center"/>
    </xf>
    <xf numFmtId="0" fontId="0" fillId="2" borderId="1" xfId="0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1" fontId="0" fillId="2" borderId="1" xfId="0" applyNumberFormat="1" applyFill="1" applyBorder="1" applyAlignment="1">
      <alignment horizontal="center"/>
    </xf>
    <xf numFmtId="3" fontId="0" fillId="2" borderId="1" xfId="0" applyNumberFormat="1" applyFill="1" applyBorder="1" applyAlignment="1">
      <alignment horizontal="center"/>
    </xf>
    <xf numFmtId="4" fontId="0" fillId="2" borderId="1" xfId="0" applyNumberForma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14" fontId="4" fillId="2" borderId="1" xfId="0" applyNumberFormat="1" applyFon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14" fontId="4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" fillId="0" borderId="1" xfId="0" applyFont="1" applyBorder="1" applyAlignment="1">
      <alignment horizontal="center" wrapText="1"/>
    </xf>
    <xf numFmtId="2" fontId="0" fillId="0" borderId="1" xfId="0" quotePrefix="1" applyNumberFormat="1" applyBorder="1" applyAlignment="1">
      <alignment horizontal="center" vertical="center"/>
    </xf>
    <xf numFmtId="2" fontId="5" fillId="0" borderId="1" xfId="0" quotePrefix="1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2" fontId="7" fillId="0" borderId="1" xfId="0" quotePrefix="1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2" fontId="8" fillId="0" borderId="1" xfId="0" quotePrefix="1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203201</xdr:colOff>
      <xdr:row>16</xdr:row>
      <xdr:rowOff>41728</xdr:rowOff>
    </xdr:from>
    <xdr:to>
      <xdr:col>6</xdr:col>
      <xdr:colOff>408169</xdr:colOff>
      <xdr:row>77</xdr:row>
      <xdr:rowOff>162156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342D51-4DB7-044A-A449-A6AA372DEE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1064" t="5953" r="40673" b="9047"/>
        <a:stretch/>
      </xdr:blipFill>
      <xdr:spPr>
        <a:xfrm>
          <a:off x="1879601" y="3292928"/>
          <a:ext cx="3557768" cy="12515628"/>
        </a:xfrm>
        <a:prstGeom prst="rect">
          <a:avLst/>
        </a:prstGeom>
      </xdr:spPr>
    </xdr:pic>
    <xdr:clientData/>
  </xdr:twoCellAnchor>
  <xdr:twoCellAnchor>
    <xdr:from>
      <xdr:col>2</xdr:col>
      <xdr:colOff>203201</xdr:colOff>
      <xdr:row>23</xdr:row>
      <xdr:rowOff>48480</xdr:rowOff>
    </xdr:from>
    <xdr:to>
      <xdr:col>3</xdr:col>
      <xdr:colOff>80041</xdr:colOff>
      <xdr:row>25</xdr:row>
      <xdr:rowOff>119153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9923862-3BDF-EE4F-920B-E56B2715D39F}"/>
            </a:ext>
          </a:extLst>
        </xdr:cNvPr>
        <xdr:cNvSpPr txBox="1"/>
      </xdr:nvSpPr>
      <xdr:spPr>
        <a:xfrm>
          <a:off x="1879601" y="4722080"/>
          <a:ext cx="715040" cy="4770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A1</a:t>
          </a:r>
        </a:p>
      </xdr:txBody>
    </xdr:sp>
    <xdr:clientData/>
  </xdr:twoCellAnchor>
  <xdr:twoCellAnchor>
    <xdr:from>
      <xdr:col>2</xdr:col>
      <xdr:colOff>203201</xdr:colOff>
      <xdr:row>37</xdr:row>
      <xdr:rowOff>137379</xdr:rowOff>
    </xdr:from>
    <xdr:to>
      <xdr:col>3</xdr:col>
      <xdr:colOff>80041</xdr:colOff>
      <xdr:row>40</xdr:row>
      <xdr:rowOff>1308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E9FB211-4EAD-014D-B521-03B04875E3E3}"/>
            </a:ext>
          </a:extLst>
        </xdr:cNvPr>
        <xdr:cNvSpPr txBox="1"/>
      </xdr:nvSpPr>
      <xdr:spPr>
        <a:xfrm>
          <a:off x="1879601" y="7655779"/>
          <a:ext cx="715040" cy="4735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B1</a:t>
          </a:r>
        </a:p>
      </xdr:txBody>
    </xdr:sp>
    <xdr:clientData/>
  </xdr:twoCellAnchor>
  <xdr:twoCellAnchor>
    <xdr:from>
      <xdr:col>2</xdr:col>
      <xdr:colOff>209994</xdr:colOff>
      <xdr:row>53</xdr:row>
      <xdr:rowOff>156029</xdr:rowOff>
    </xdr:from>
    <xdr:to>
      <xdr:col>3</xdr:col>
      <xdr:colOff>86834</xdr:colOff>
      <xdr:row>56</xdr:row>
      <xdr:rowOff>19959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9C18A6C-94B2-DB43-B2D5-FF407AC6F617}"/>
            </a:ext>
          </a:extLst>
        </xdr:cNvPr>
        <xdr:cNvSpPr txBox="1"/>
      </xdr:nvSpPr>
      <xdr:spPr>
        <a:xfrm>
          <a:off x="1886394" y="1092562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C1</a:t>
          </a:r>
        </a:p>
      </xdr:txBody>
    </xdr:sp>
    <xdr:clientData/>
  </xdr:twoCellAnchor>
  <xdr:twoCellAnchor>
    <xdr:from>
      <xdr:col>2</xdr:col>
      <xdr:colOff>203201</xdr:colOff>
      <xdr:row>67</xdr:row>
      <xdr:rowOff>124679</xdr:rowOff>
    </xdr:from>
    <xdr:to>
      <xdr:col>3</xdr:col>
      <xdr:colOff>80041</xdr:colOff>
      <xdr:row>69</xdr:row>
      <xdr:rowOff>191809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68832FB-49FC-D645-B98C-6BB83175023C}"/>
            </a:ext>
          </a:extLst>
        </xdr:cNvPr>
        <xdr:cNvSpPr txBox="1"/>
      </xdr:nvSpPr>
      <xdr:spPr>
        <a:xfrm>
          <a:off x="1879601" y="1373907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D1</a:t>
          </a:r>
        </a:p>
      </xdr:txBody>
    </xdr:sp>
    <xdr:clientData/>
  </xdr:twoCellAnchor>
  <xdr:twoCellAnchor editAs="oneCell">
    <xdr:from>
      <xdr:col>2</xdr:col>
      <xdr:colOff>203201</xdr:colOff>
      <xdr:row>0</xdr:row>
      <xdr:rowOff>0</xdr:rowOff>
    </xdr:from>
    <xdr:to>
      <xdr:col>6</xdr:col>
      <xdr:colOff>395469</xdr:colOff>
      <xdr:row>16</xdr:row>
      <xdr:rowOff>61225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6702C40-127A-2D46-852C-AC65341E3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79601" y="0"/>
          <a:ext cx="3545068" cy="3312425"/>
        </a:xfrm>
        <a:prstGeom prst="rect">
          <a:avLst/>
        </a:prstGeom>
      </xdr:spPr>
    </xdr:pic>
    <xdr:clientData/>
  </xdr:twoCellAnchor>
  <xdr:twoCellAnchor editAs="oneCell">
    <xdr:from>
      <xdr:col>6</xdr:col>
      <xdr:colOff>527957</xdr:colOff>
      <xdr:row>0</xdr:row>
      <xdr:rowOff>0</xdr:rowOff>
    </xdr:from>
    <xdr:to>
      <xdr:col>10</xdr:col>
      <xdr:colOff>788733</xdr:colOff>
      <xdr:row>16</xdr:row>
      <xdr:rowOff>73584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9FDAC6-9099-B84A-B1C3-1AC66E587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57157" y="0"/>
          <a:ext cx="3613576" cy="3324784"/>
        </a:xfrm>
        <a:prstGeom prst="rect">
          <a:avLst/>
        </a:prstGeom>
      </xdr:spPr>
    </xdr:pic>
    <xdr:clientData/>
  </xdr:twoCellAnchor>
  <xdr:twoCellAnchor editAs="oneCell">
    <xdr:from>
      <xdr:col>6</xdr:col>
      <xdr:colOff>515258</xdr:colOff>
      <xdr:row>16</xdr:row>
      <xdr:rowOff>11899</xdr:rowOff>
    </xdr:from>
    <xdr:to>
      <xdr:col>10</xdr:col>
      <xdr:colOff>795412</xdr:colOff>
      <xdr:row>77</xdr:row>
      <xdr:rowOff>85483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FAB4B2-829F-F644-B8A0-8DD9D97438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1064" t="7501" r="40673" b="7501"/>
        <a:stretch/>
      </xdr:blipFill>
      <xdr:spPr>
        <a:xfrm>
          <a:off x="5544458" y="3263099"/>
          <a:ext cx="3632954" cy="12468784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15</xdr:row>
      <xdr:rowOff>177799</xdr:rowOff>
    </xdr:from>
    <xdr:to>
      <xdr:col>16</xdr:col>
      <xdr:colOff>431800</xdr:colOff>
      <xdr:row>94</xdr:row>
      <xdr:rowOff>144580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7AB99-A20F-E09E-23D2-65392E8CAE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8909" r="77153"/>
        <a:stretch/>
      </xdr:blipFill>
      <xdr:spPr>
        <a:xfrm>
          <a:off x="10083800" y="3225799"/>
          <a:ext cx="3759200" cy="16019581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0</xdr:row>
      <xdr:rowOff>0</xdr:rowOff>
    </xdr:from>
    <xdr:to>
      <xdr:col>16</xdr:col>
      <xdr:colOff>416832</xdr:colOff>
      <xdr:row>15</xdr:row>
      <xdr:rowOff>177800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8C0D163-C36A-5153-78A5-D78005E32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83800" y="0"/>
          <a:ext cx="3744232" cy="32258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</xdr:row>
      <xdr:rowOff>25399</xdr:rowOff>
    </xdr:from>
    <xdr:to>
      <xdr:col>24</xdr:col>
      <xdr:colOff>0</xdr:colOff>
      <xdr:row>85</xdr:row>
      <xdr:rowOff>180104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96E59-44B5-A766-CB46-A92C7A883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249400" y="228599"/>
          <a:ext cx="5842000" cy="1722350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50800</xdr:rowOff>
    </xdr:from>
    <xdr:to>
      <xdr:col>32</xdr:col>
      <xdr:colOff>649154</xdr:colOff>
      <xdr:row>86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171E8C-72D7-7FCB-140B-8AA9CA2FB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370800" y="254000"/>
          <a:ext cx="6516554" cy="17297400"/>
        </a:xfrm>
        <a:prstGeom prst="rect">
          <a:avLst/>
        </a:prstGeom>
      </xdr:spPr>
    </xdr:pic>
    <xdr:clientData/>
  </xdr:twoCellAnchor>
  <xdr:twoCellAnchor editAs="oneCell">
    <xdr:from>
      <xdr:col>33</xdr:col>
      <xdr:colOff>254000</xdr:colOff>
      <xdr:row>7</xdr:row>
      <xdr:rowOff>76200</xdr:rowOff>
    </xdr:from>
    <xdr:to>
      <xdr:col>40</xdr:col>
      <xdr:colOff>44829</xdr:colOff>
      <xdr:row>86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D265F5-7765-B885-B579-6B872AF0A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330400" y="1498600"/>
          <a:ext cx="5099429" cy="16078200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7</xdr:row>
      <xdr:rowOff>-1</xdr:rowOff>
    </xdr:from>
    <xdr:to>
      <xdr:col>45</xdr:col>
      <xdr:colOff>406400</xdr:colOff>
      <xdr:row>87</xdr:row>
      <xdr:rowOff>5224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55BE88E-178B-E0AC-3C1B-D624619D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2740600" y="1422399"/>
          <a:ext cx="3759200" cy="16261225"/>
        </a:xfrm>
        <a:prstGeom prst="rect">
          <a:avLst/>
        </a:prstGeom>
      </xdr:spPr>
    </xdr:pic>
    <xdr:clientData/>
  </xdr:twoCellAnchor>
  <xdr:twoCellAnchor editAs="oneCell">
    <xdr:from>
      <xdr:col>47</xdr:col>
      <xdr:colOff>0</xdr:colOff>
      <xdr:row>7</xdr:row>
      <xdr:rowOff>0</xdr:rowOff>
    </xdr:from>
    <xdr:to>
      <xdr:col>51</xdr:col>
      <xdr:colOff>756763</xdr:colOff>
      <xdr:row>87</xdr:row>
      <xdr:rowOff>25400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DB6DAE-FC48-C0D3-5C6D-927CF9C23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236400" y="1422400"/>
          <a:ext cx="4109563" cy="16281400"/>
        </a:xfrm>
        <a:prstGeom prst="rect">
          <a:avLst/>
        </a:prstGeom>
      </xdr:spPr>
    </xdr:pic>
    <xdr:clientData/>
  </xdr:twoCellAnchor>
  <xdr:twoCellAnchor editAs="oneCell">
    <xdr:from>
      <xdr:col>53</xdr:col>
      <xdr:colOff>0</xdr:colOff>
      <xdr:row>7</xdr:row>
      <xdr:rowOff>-1</xdr:rowOff>
    </xdr:from>
    <xdr:to>
      <xdr:col>57</xdr:col>
      <xdr:colOff>465977</xdr:colOff>
      <xdr:row>87</xdr:row>
      <xdr:rowOff>101600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108308C-F3DA-34F3-BBC7-432AAC8FE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265600" y="1422399"/>
          <a:ext cx="3818777" cy="16357601"/>
        </a:xfrm>
        <a:prstGeom prst="rect">
          <a:avLst/>
        </a:prstGeom>
      </xdr:spPr>
    </xdr:pic>
    <xdr:clientData/>
  </xdr:twoCellAnchor>
  <xdr:twoCellAnchor editAs="oneCell">
    <xdr:from>
      <xdr:col>18</xdr:col>
      <xdr:colOff>321565</xdr:colOff>
      <xdr:row>86</xdr:row>
      <xdr:rowOff>203236</xdr:rowOff>
    </xdr:from>
    <xdr:to>
      <xdr:col>22</xdr:col>
      <xdr:colOff>259962</xdr:colOff>
      <xdr:row>137</xdr:row>
      <xdr:rowOff>29374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01E971-E4FE-2446-818A-200F8B7D5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10800000">
          <a:off x="15149673" y="17914587"/>
          <a:ext cx="3233532" cy="10329382"/>
        </a:xfrm>
        <a:prstGeom prst="rect">
          <a:avLst/>
        </a:prstGeom>
      </xdr:spPr>
    </xdr:pic>
    <xdr:clientData/>
  </xdr:twoCellAnchor>
  <xdr:twoCellAnchor editAs="oneCell">
    <xdr:from>
      <xdr:col>26</xdr:col>
      <xdr:colOff>789458</xdr:colOff>
      <xdr:row>86</xdr:row>
      <xdr:rowOff>171621</xdr:rowOff>
    </xdr:from>
    <xdr:to>
      <xdr:col>30</xdr:col>
      <xdr:colOff>691947</xdr:colOff>
      <xdr:row>137</xdr:row>
      <xdr:rowOff>171620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6FADDB3-9AE9-86E8-C8C9-5DCDA965E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21624323" y="17882972"/>
          <a:ext cx="3197624" cy="10503243"/>
        </a:xfrm>
        <a:prstGeom prst="rect">
          <a:avLst/>
        </a:prstGeom>
      </xdr:spPr>
    </xdr:pic>
    <xdr:clientData/>
  </xdr:twoCellAnchor>
  <xdr:twoCellAnchor editAs="oneCell">
    <xdr:from>
      <xdr:col>35</xdr:col>
      <xdr:colOff>274593</xdr:colOff>
      <xdr:row>87</xdr:row>
      <xdr:rowOff>68648</xdr:rowOff>
    </xdr:from>
    <xdr:to>
      <xdr:col>39</xdr:col>
      <xdr:colOff>76809</xdr:colOff>
      <xdr:row>138</xdr:row>
      <xdr:rowOff>34324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F07AE09-E2D4-3922-3DFB-AA740C9A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0800000">
          <a:off x="27974323" y="17985945"/>
          <a:ext cx="3097351" cy="10468920"/>
        </a:xfrm>
        <a:prstGeom prst="rect">
          <a:avLst/>
        </a:prstGeom>
      </xdr:spPr>
    </xdr:pic>
    <xdr:clientData/>
  </xdr:twoCellAnchor>
  <xdr:twoCellAnchor editAs="oneCell">
    <xdr:from>
      <xdr:col>41</xdr:col>
      <xdr:colOff>411891</xdr:colOff>
      <xdr:row>87</xdr:row>
      <xdr:rowOff>137297</xdr:rowOff>
    </xdr:from>
    <xdr:to>
      <xdr:col>45</xdr:col>
      <xdr:colOff>462803</xdr:colOff>
      <xdr:row>139</xdr:row>
      <xdr:rowOff>2744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C55069-5E4B-5B19-AC74-30D138F57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0800000">
          <a:off x="32573783" y="18054594"/>
          <a:ext cx="3346047" cy="10571891"/>
        </a:xfrm>
        <a:prstGeom prst="rect">
          <a:avLst/>
        </a:prstGeom>
      </xdr:spPr>
    </xdr:pic>
    <xdr:clientData/>
  </xdr:twoCellAnchor>
  <xdr:twoCellAnchor editAs="oneCell">
    <xdr:from>
      <xdr:col>47</xdr:col>
      <xdr:colOff>274593</xdr:colOff>
      <xdr:row>88</xdr:row>
      <xdr:rowOff>34323</xdr:rowOff>
    </xdr:from>
    <xdr:to>
      <xdr:col>51</xdr:col>
      <xdr:colOff>233469</xdr:colOff>
      <xdr:row>138</xdr:row>
      <xdr:rowOff>102972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80AC1CB-ED4E-6676-90E5-77524BB63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0800000">
          <a:off x="36864323" y="18157566"/>
          <a:ext cx="3254011" cy="10365947"/>
        </a:xfrm>
        <a:prstGeom prst="rect">
          <a:avLst/>
        </a:prstGeom>
      </xdr:spPr>
    </xdr:pic>
    <xdr:clientData/>
  </xdr:twoCellAnchor>
  <xdr:twoCellAnchor editAs="oneCell">
    <xdr:from>
      <xdr:col>53</xdr:col>
      <xdr:colOff>446216</xdr:colOff>
      <xdr:row>88</xdr:row>
      <xdr:rowOff>171623</xdr:rowOff>
    </xdr:from>
    <xdr:to>
      <xdr:col>57</xdr:col>
      <xdr:colOff>263022</xdr:colOff>
      <xdr:row>137</xdr:row>
      <xdr:rowOff>138671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98E4428-2C16-2B4B-4155-BCA3A4325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0800000">
          <a:off x="41978648" y="18294866"/>
          <a:ext cx="3111942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266700</xdr:colOff>
      <xdr:row>38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B6D373-C3E0-5074-37EE-323AA7A6E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96200" cy="7874000"/>
        </a:xfrm>
        <a:prstGeom prst="rect">
          <a:avLst/>
        </a:prstGeom>
      </xdr:spPr>
    </xdr:pic>
    <xdr:clientData/>
  </xdr:twoCellAnchor>
  <xdr:twoCellAnchor>
    <xdr:from>
      <xdr:col>1</xdr:col>
      <xdr:colOff>279400</xdr:colOff>
      <xdr:row>19</xdr:row>
      <xdr:rowOff>152400</xdr:rowOff>
    </xdr:from>
    <xdr:to>
      <xdr:col>2</xdr:col>
      <xdr:colOff>596900</xdr:colOff>
      <xdr:row>25</xdr:row>
      <xdr:rowOff>38100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2D1E0B8E-F5A9-B848-94D7-4526ED9394B8}"/>
            </a:ext>
          </a:extLst>
        </xdr:cNvPr>
        <xdr:cNvSpPr/>
      </xdr:nvSpPr>
      <xdr:spPr>
        <a:xfrm>
          <a:off x="1104900" y="40132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149440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6B6EBD-A026-6B57-5985-47B7EDC5A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742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812800</xdr:colOff>
      <xdr:row>44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EF6D40-6BFA-6CCD-D540-F6C0BE028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16800" cy="9563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152400</xdr:colOff>
      <xdr:row>49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E60137-E0DD-6292-AD70-548F2D818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81900" cy="10020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34</xdr:row>
      <xdr:rowOff>26446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FC3E01-33FD-FEF0-F890-B64BC3F7F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69352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76200</xdr:colOff>
      <xdr:row>34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AF1905-AE5B-6579-FC97-95BB05F9A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05700" cy="7061200"/>
        </a:xfrm>
        <a:prstGeom prst="rect">
          <a:avLst/>
        </a:prstGeom>
      </xdr:spPr>
    </xdr:pic>
    <xdr:clientData/>
  </xdr:twoCellAnchor>
  <xdr:twoCellAnchor>
    <xdr:from>
      <xdr:col>2</xdr:col>
      <xdr:colOff>698500</xdr:colOff>
      <xdr:row>12</xdr:row>
      <xdr:rowOff>38100</xdr:rowOff>
    </xdr:from>
    <xdr:to>
      <xdr:col>4</xdr:col>
      <xdr:colOff>190500</xdr:colOff>
      <xdr:row>17</xdr:row>
      <xdr:rowOff>127000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EBAF1C5C-3AE8-E417-2006-3B78ADDC4BAF}"/>
            </a:ext>
          </a:extLst>
        </xdr:cNvPr>
        <xdr:cNvSpPr/>
      </xdr:nvSpPr>
      <xdr:spPr>
        <a:xfrm>
          <a:off x="2349500" y="24765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174957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85E494-B386-79CA-8C33-33C84B64F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997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38</xdr:row>
      <xdr:rowOff>183851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353671-B752-7E1A-549D-0FCBDF9AF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79054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97650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02AA72-E6E0-047C-1CBE-BF13ABBA8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224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A70459-7537-97C1-0E1B-98BE62AA0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39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0CC9-EBA1-CA4F-88C8-75767F28852D}">
  <sheetPr>
    <pageSetUpPr fitToPage="1"/>
  </sheetPr>
  <dimension ref="A1:AA37"/>
  <sheetViews>
    <sheetView tabSelected="1" zoomScaleNormal="60" workbookViewId="0">
      <selection activeCell="R40" sqref="R40"/>
    </sheetView>
  </sheetViews>
  <sheetFormatPr baseColWidth="10" defaultRowHeight="16" x14ac:dyDescent="0.2"/>
  <cols>
    <col min="1" max="1" width="32.33203125" style="7" bestFit="1" customWidth="1"/>
    <col min="2" max="2" width="12.33203125" style="7" bestFit="1" customWidth="1"/>
    <col min="3" max="3" width="8.83203125" style="7" bestFit="1" customWidth="1"/>
    <col min="4" max="4" width="8.83203125" style="7" customWidth="1"/>
    <col min="5" max="5" width="10.6640625" style="7" bestFit="1" customWidth="1"/>
    <col min="6" max="6" width="12.33203125" style="7" bestFit="1" customWidth="1"/>
    <col min="7" max="7" width="7.1640625" style="7" bestFit="1" customWidth="1"/>
    <col min="8" max="8" width="18" style="7" bestFit="1" customWidth="1"/>
    <col min="9" max="9" width="6.5" style="7" customWidth="1"/>
    <col min="10" max="10" width="15" style="7" bestFit="1" customWidth="1"/>
    <col min="11" max="11" width="18.83203125" style="7" bestFit="1" customWidth="1"/>
    <col min="12" max="12" width="12" style="7" customWidth="1"/>
    <col min="13" max="13" width="16.6640625" style="7" bestFit="1" customWidth="1"/>
    <col min="14" max="14" width="13" style="7" bestFit="1" customWidth="1"/>
    <col min="15" max="15" width="10.5" style="7" bestFit="1" customWidth="1"/>
    <col min="16" max="16" width="8.1640625" style="7" bestFit="1" customWidth="1"/>
    <col min="17" max="17" width="16.33203125" style="7" bestFit="1" customWidth="1"/>
    <col min="18" max="18" width="18.1640625" style="7" bestFit="1" customWidth="1"/>
    <col min="19" max="19" width="10.83203125" style="7"/>
    <col min="20" max="20" width="16.33203125" style="7" bestFit="1" customWidth="1"/>
    <col min="21" max="21" width="11.33203125" style="7" bestFit="1" customWidth="1"/>
    <col min="22" max="22" width="13.6640625" style="7" bestFit="1" customWidth="1"/>
    <col min="23" max="24" width="20.5" style="7" bestFit="1" customWidth="1"/>
    <col min="25" max="25" width="15.83203125" style="7" bestFit="1" customWidth="1"/>
    <col min="26" max="26" width="13.33203125" style="7" bestFit="1" customWidth="1"/>
    <col min="27" max="27" width="15.5" style="7" bestFit="1" customWidth="1"/>
    <col min="28" max="16384" width="10.83203125" style="7"/>
  </cols>
  <sheetData>
    <row r="1" spans="1:27" ht="15" customHeight="1" x14ac:dyDescent="0.2">
      <c r="A1" s="13" t="s">
        <v>19</v>
      </c>
      <c r="B1" s="13" t="s">
        <v>76</v>
      </c>
      <c r="C1" s="13" t="s">
        <v>0</v>
      </c>
      <c r="D1" s="13" t="s">
        <v>22</v>
      </c>
      <c r="E1" s="13" t="s">
        <v>21</v>
      </c>
      <c r="F1" s="13" t="s">
        <v>82</v>
      </c>
      <c r="G1" s="13" t="s">
        <v>1</v>
      </c>
      <c r="H1" s="13" t="s">
        <v>23</v>
      </c>
      <c r="I1" s="13" t="s">
        <v>2</v>
      </c>
      <c r="J1" s="13" t="s">
        <v>3</v>
      </c>
      <c r="K1" s="13" t="s">
        <v>78</v>
      </c>
      <c r="L1" s="13" t="s">
        <v>83</v>
      </c>
      <c r="M1" s="13" t="s">
        <v>79</v>
      </c>
      <c r="N1" s="13" t="s">
        <v>84</v>
      </c>
      <c r="O1" s="13" t="s">
        <v>4</v>
      </c>
      <c r="P1" s="13" t="s">
        <v>5</v>
      </c>
      <c r="Q1" s="13" t="s">
        <v>6</v>
      </c>
      <c r="R1" s="13" t="s">
        <v>80</v>
      </c>
      <c r="S1" s="13" t="s">
        <v>83</v>
      </c>
      <c r="T1" s="13" t="s">
        <v>81</v>
      </c>
      <c r="U1" s="13" t="s">
        <v>8</v>
      </c>
      <c r="V1" s="13" t="s">
        <v>9</v>
      </c>
      <c r="W1" s="13" t="s">
        <v>10</v>
      </c>
      <c r="X1" s="13" t="s">
        <v>11</v>
      </c>
      <c r="Y1" s="13" t="s">
        <v>12</v>
      </c>
      <c r="Z1" s="13" t="s">
        <v>18</v>
      </c>
      <c r="AA1" s="28" t="s">
        <v>17</v>
      </c>
    </row>
    <row r="2" spans="1:27" x14ac:dyDescent="0.2">
      <c r="A2" s="14" t="s">
        <v>213</v>
      </c>
      <c r="B2" s="14" t="s">
        <v>74</v>
      </c>
      <c r="C2" s="15" t="s">
        <v>66</v>
      </c>
      <c r="D2" s="15">
        <v>2719</v>
      </c>
      <c r="E2" s="15" t="s">
        <v>30</v>
      </c>
      <c r="F2" s="15" t="s">
        <v>31</v>
      </c>
      <c r="G2" s="15" t="s">
        <v>13</v>
      </c>
      <c r="H2" s="15" t="s">
        <v>20</v>
      </c>
      <c r="I2" s="16">
        <v>14.31</v>
      </c>
      <c r="J2" s="17">
        <v>14</v>
      </c>
      <c r="K2" s="16">
        <v>2099.77</v>
      </c>
      <c r="L2" s="17">
        <v>1</v>
      </c>
      <c r="M2" s="16">
        <f>K2*L2</f>
        <v>2099.77</v>
      </c>
      <c r="N2" s="16">
        <f>M2*40/1000</f>
        <v>83.990800000000007</v>
      </c>
      <c r="O2" s="16">
        <f>N2*0.25</f>
        <v>20.997700000000002</v>
      </c>
      <c r="P2" s="15">
        <v>17</v>
      </c>
      <c r="Q2" s="18">
        <v>459</v>
      </c>
      <c r="R2" s="19">
        <v>2319.39</v>
      </c>
      <c r="S2" s="18">
        <v>12</v>
      </c>
      <c r="T2" s="16">
        <f>R2*S2</f>
        <v>27832.68</v>
      </c>
      <c r="U2" s="27" t="s">
        <v>33</v>
      </c>
      <c r="V2" s="20" t="s">
        <v>42</v>
      </c>
      <c r="W2" s="20" t="s">
        <v>43</v>
      </c>
      <c r="X2" s="20" t="s">
        <v>44</v>
      </c>
      <c r="Y2" s="15">
        <v>100</v>
      </c>
      <c r="Z2" s="15">
        <f>((Y2/100)*5000*50000)</f>
        <v>250000000</v>
      </c>
      <c r="AA2" s="15">
        <v>40</v>
      </c>
    </row>
    <row r="3" spans="1:27" x14ac:dyDescent="0.2">
      <c r="A3" s="14" t="s">
        <v>213</v>
      </c>
      <c r="B3" s="14" t="s">
        <v>74</v>
      </c>
      <c r="C3" s="15" t="s">
        <v>67</v>
      </c>
      <c r="D3" s="15">
        <v>3942</v>
      </c>
      <c r="E3" s="15" t="s">
        <v>30</v>
      </c>
      <c r="F3" s="15" t="s">
        <v>31</v>
      </c>
      <c r="G3" s="15" t="s">
        <v>14</v>
      </c>
      <c r="H3" s="15" t="s">
        <v>20</v>
      </c>
      <c r="I3" s="16">
        <v>13.8</v>
      </c>
      <c r="J3" s="17">
        <v>14</v>
      </c>
      <c r="K3" s="16">
        <v>3321.34</v>
      </c>
      <c r="L3" s="17">
        <v>1</v>
      </c>
      <c r="M3" s="16">
        <f t="shared" ref="M3:M27" si="0">K3*L3</f>
        <v>3321.34</v>
      </c>
      <c r="N3" s="16">
        <f>M3*40/1000</f>
        <v>132.8536</v>
      </c>
      <c r="O3" s="16">
        <f t="shared" ref="O3:O5" si="1">N3*0.25</f>
        <v>33.2134</v>
      </c>
      <c r="P3" s="15">
        <v>17</v>
      </c>
      <c r="Q3" s="15">
        <v>443</v>
      </c>
      <c r="R3" s="16">
        <v>3413.54</v>
      </c>
      <c r="S3" s="18">
        <v>12</v>
      </c>
      <c r="T3" s="16">
        <f t="shared" ref="T3:T5" si="2">R3*S3</f>
        <v>40962.479999999996</v>
      </c>
      <c r="U3" s="27" t="s">
        <v>34</v>
      </c>
      <c r="V3" s="20" t="s">
        <v>45</v>
      </c>
      <c r="W3" s="20" t="s">
        <v>46</v>
      </c>
      <c r="X3" s="20" t="s">
        <v>47</v>
      </c>
      <c r="Y3" s="15">
        <v>90</v>
      </c>
      <c r="Z3" s="15">
        <f>(Y3/100)*5000*50000</f>
        <v>225000000</v>
      </c>
      <c r="AA3" s="15">
        <v>40</v>
      </c>
    </row>
    <row r="4" spans="1:27" x14ac:dyDescent="0.2">
      <c r="A4" s="14" t="s">
        <v>213</v>
      </c>
      <c r="B4" s="21" t="s">
        <v>74</v>
      </c>
      <c r="C4" s="15" t="s">
        <v>68</v>
      </c>
      <c r="D4" s="15">
        <v>5182</v>
      </c>
      <c r="E4" s="15" t="s">
        <v>30</v>
      </c>
      <c r="F4" s="15" t="s">
        <v>31</v>
      </c>
      <c r="G4" s="15" t="s">
        <v>15</v>
      </c>
      <c r="H4" s="15" t="s">
        <v>20</v>
      </c>
      <c r="I4" s="16">
        <v>14.2</v>
      </c>
      <c r="J4" s="17">
        <v>14</v>
      </c>
      <c r="K4" s="16">
        <v>3090.33</v>
      </c>
      <c r="L4" s="17">
        <v>1</v>
      </c>
      <c r="M4" s="16">
        <f t="shared" si="0"/>
        <v>3090.33</v>
      </c>
      <c r="N4" s="16">
        <f t="shared" ref="N4:N37" si="3">M4*40/1000</f>
        <v>123.61319999999999</v>
      </c>
      <c r="O4" s="16">
        <f t="shared" si="1"/>
        <v>30.903299999999998</v>
      </c>
      <c r="P4" s="15">
        <v>17</v>
      </c>
      <c r="Q4" s="15">
        <v>452</v>
      </c>
      <c r="R4" s="16">
        <v>2885.03</v>
      </c>
      <c r="S4" s="18">
        <v>12</v>
      </c>
      <c r="T4" s="16">
        <f t="shared" si="2"/>
        <v>34620.36</v>
      </c>
      <c r="U4" s="27" t="s">
        <v>35</v>
      </c>
      <c r="V4" s="20" t="s">
        <v>48</v>
      </c>
      <c r="W4" s="20" t="s">
        <v>49</v>
      </c>
      <c r="X4" s="20" t="s">
        <v>50</v>
      </c>
      <c r="Y4" s="15">
        <v>80</v>
      </c>
      <c r="Z4" s="15">
        <f t="shared" ref="Z4:Z5" si="4">(Y4/100)*5000*50000</f>
        <v>200000000</v>
      </c>
      <c r="AA4" s="15">
        <v>40</v>
      </c>
    </row>
    <row r="5" spans="1:27" x14ac:dyDescent="0.2">
      <c r="A5" s="14" t="s">
        <v>213</v>
      </c>
      <c r="B5" s="21" t="s">
        <v>74</v>
      </c>
      <c r="C5" s="15" t="s">
        <v>69</v>
      </c>
      <c r="D5" s="15">
        <v>5367</v>
      </c>
      <c r="E5" s="15" t="s">
        <v>30</v>
      </c>
      <c r="F5" s="15" t="s">
        <v>31</v>
      </c>
      <c r="G5" s="15" t="s">
        <v>16</v>
      </c>
      <c r="H5" s="15" t="s">
        <v>20</v>
      </c>
      <c r="I5" s="16">
        <v>13.63</v>
      </c>
      <c r="J5" s="17">
        <v>14</v>
      </c>
      <c r="K5" s="16">
        <v>2861.49</v>
      </c>
      <c r="L5" s="17">
        <v>1</v>
      </c>
      <c r="M5" s="16">
        <f t="shared" si="0"/>
        <v>2861.49</v>
      </c>
      <c r="N5" s="16">
        <f t="shared" si="3"/>
        <v>114.45959999999999</v>
      </c>
      <c r="O5" s="16">
        <f t="shared" si="1"/>
        <v>28.614899999999999</v>
      </c>
      <c r="P5" s="15">
        <v>17</v>
      </c>
      <c r="Q5" s="15">
        <v>453</v>
      </c>
      <c r="R5" s="16">
        <v>3684.3</v>
      </c>
      <c r="S5" s="18">
        <v>12</v>
      </c>
      <c r="T5" s="16">
        <f t="shared" si="2"/>
        <v>44211.600000000006</v>
      </c>
      <c r="U5" s="27" t="s">
        <v>36</v>
      </c>
      <c r="V5" s="20" t="s">
        <v>51</v>
      </c>
      <c r="W5" s="20" t="s">
        <v>52</v>
      </c>
      <c r="X5" s="20" t="s">
        <v>53</v>
      </c>
      <c r="Y5" s="15">
        <v>80</v>
      </c>
      <c r="Z5" s="15">
        <f t="shared" si="4"/>
        <v>200000000</v>
      </c>
      <c r="AA5" s="15">
        <v>40</v>
      </c>
    </row>
    <row r="6" spans="1:27" x14ac:dyDescent="0.2">
      <c r="A6" s="14" t="s">
        <v>214</v>
      </c>
      <c r="B6" s="21" t="s">
        <v>74</v>
      </c>
      <c r="C6" s="15" t="s">
        <v>70</v>
      </c>
      <c r="D6" s="15">
        <v>1526</v>
      </c>
      <c r="E6" s="15" t="s">
        <v>30</v>
      </c>
      <c r="F6" s="15" t="s">
        <v>32</v>
      </c>
      <c r="G6" s="15" t="s">
        <v>13</v>
      </c>
      <c r="H6" s="15" t="s">
        <v>20</v>
      </c>
      <c r="I6" s="16">
        <v>14.16</v>
      </c>
      <c r="J6" s="17">
        <v>14</v>
      </c>
      <c r="K6" s="16">
        <v>1140.95</v>
      </c>
      <c r="L6" s="17">
        <v>1</v>
      </c>
      <c r="M6" s="16">
        <f t="shared" si="0"/>
        <v>1140.95</v>
      </c>
      <c r="N6" s="16">
        <f t="shared" si="3"/>
        <v>45.637999999999998</v>
      </c>
      <c r="O6" s="16">
        <f>N6*0.25</f>
        <v>11.4095</v>
      </c>
      <c r="P6" s="15">
        <v>18</v>
      </c>
      <c r="Q6" s="18">
        <v>455</v>
      </c>
      <c r="R6" s="16">
        <v>2542.1799999999998</v>
      </c>
      <c r="S6" s="18">
        <v>12</v>
      </c>
      <c r="T6" s="16">
        <f>R6*S6</f>
        <v>30506.159999999996</v>
      </c>
      <c r="U6" s="27" t="s">
        <v>37</v>
      </c>
      <c r="V6" s="20" t="s">
        <v>54</v>
      </c>
      <c r="W6" s="20" t="s">
        <v>55</v>
      </c>
      <c r="X6" s="20" t="s">
        <v>56</v>
      </c>
      <c r="Y6" s="15">
        <v>80</v>
      </c>
      <c r="Z6" s="15">
        <f>((Y6/100)*5000*50000)</f>
        <v>200000000</v>
      </c>
      <c r="AA6" s="15">
        <v>40</v>
      </c>
    </row>
    <row r="7" spans="1:27" x14ac:dyDescent="0.2">
      <c r="A7" s="14" t="s">
        <v>214</v>
      </c>
      <c r="B7" s="21" t="s">
        <v>74</v>
      </c>
      <c r="C7" s="15" t="s">
        <v>71</v>
      </c>
      <c r="D7" s="15">
        <v>1958</v>
      </c>
      <c r="E7" s="15" t="s">
        <v>30</v>
      </c>
      <c r="F7" s="15" t="s">
        <v>32</v>
      </c>
      <c r="G7" s="15" t="s">
        <v>14</v>
      </c>
      <c r="H7" s="15" t="s">
        <v>20</v>
      </c>
      <c r="I7" s="16">
        <v>14.1</v>
      </c>
      <c r="J7" s="17">
        <v>14</v>
      </c>
      <c r="K7" s="16">
        <v>2638.2</v>
      </c>
      <c r="L7" s="17">
        <v>1</v>
      </c>
      <c r="M7" s="16">
        <f t="shared" si="0"/>
        <v>2638.2</v>
      </c>
      <c r="N7" s="16">
        <f t="shared" si="3"/>
        <v>105.52800000000001</v>
      </c>
      <c r="O7" s="16">
        <f t="shared" ref="O7:O37" si="5">N7*0.25</f>
        <v>26.382000000000001</v>
      </c>
      <c r="P7" s="15">
        <v>17</v>
      </c>
      <c r="Q7" s="15">
        <v>453</v>
      </c>
      <c r="R7" s="16">
        <v>2867.7</v>
      </c>
      <c r="S7" s="18">
        <v>12</v>
      </c>
      <c r="T7" s="16">
        <f t="shared" ref="T7:T37" si="6">R7*S7</f>
        <v>34412.399999999994</v>
      </c>
      <c r="U7" s="27" t="s">
        <v>38</v>
      </c>
      <c r="V7" s="20" t="s">
        <v>57</v>
      </c>
      <c r="W7" s="20" t="s">
        <v>58</v>
      </c>
      <c r="X7" s="20" t="s">
        <v>59</v>
      </c>
      <c r="Y7" s="15">
        <v>90</v>
      </c>
      <c r="Z7" s="15">
        <f>(Y7/100)*5000*50000</f>
        <v>225000000</v>
      </c>
      <c r="AA7" s="15">
        <v>40</v>
      </c>
    </row>
    <row r="8" spans="1:27" x14ac:dyDescent="0.2">
      <c r="A8" s="14" t="s">
        <v>214</v>
      </c>
      <c r="B8" s="21" t="s">
        <v>74</v>
      </c>
      <c r="C8" s="15" t="s">
        <v>72</v>
      </c>
      <c r="D8" s="15">
        <v>2039</v>
      </c>
      <c r="E8" s="15" t="s">
        <v>30</v>
      </c>
      <c r="F8" s="15" t="s">
        <v>32</v>
      </c>
      <c r="G8" s="15" t="s">
        <v>15</v>
      </c>
      <c r="H8" s="15" t="s">
        <v>20</v>
      </c>
      <c r="I8" s="16">
        <v>14.05</v>
      </c>
      <c r="J8" s="17">
        <v>14</v>
      </c>
      <c r="K8" s="16">
        <v>1483.41</v>
      </c>
      <c r="L8" s="17">
        <v>1</v>
      </c>
      <c r="M8" s="16">
        <f t="shared" si="0"/>
        <v>1483.41</v>
      </c>
      <c r="N8" s="16">
        <f t="shared" si="3"/>
        <v>59.336400000000005</v>
      </c>
      <c r="O8" s="16">
        <f t="shared" si="5"/>
        <v>14.834100000000001</v>
      </c>
      <c r="P8" s="15">
        <v>18</v>
      </c>
      <c r="Q8" s="15">
        <v>443</v>
      </c>
      <c r="R8" s="16">
        <v>3301.55</v>
      </c>
      <c r="S8" s="18">
        <v>12</v>
      </c>
      <c r="T8" s="16">
        <f t="shared" si="6"/>
        <v>39618.600000000006</v>
      </c>
      <c r="U8" s="27" t="s">
        <v>39</v>
      </c>
      <c r="V8" s="20" t="s">
        <v>60</v>
      </c>
      <c r="W8" s="20" t="s">
        <v>61</v>
      </c>
      <c r="X8" s="20" t="s">
        <v>62</v>
      </c>
      <c r="Y8" s="15">
        <v>90</v>
      </c>
      <c r="Z8" s="15">
        <f t="shared" ref="Z8:Z37" si="7">(Y8/100)*5000*50000</f>
        <v>225000000</v>
      </c>
      <c r="AA8" s="15">
        <v>40</v>
      </c>
    </row>
    <row r="9" spans="1:27" x14ac:dyDescent="0.2">
      <c r="A9" s="14" t="s">
        <v>214</v>
      </c>
      <c r="B9" s="21" t="s">
        <v>74</v>
      </c>
      <c r="C9" s="15" t="s">
        <v>73</v>
      </c>
      <c r="D9" s="15">
        <v>2378</v>
      </c>
      <c r="E9" s="15" t="s">
        <v>30</v>
      </c>
      <c r="F9" s="15" t="s">
        <v>32</v>
      </c>
      <c r="G9" s="15" t="s">
        <v>16</v>
      </c>
      <c r="H9" s="15" t="s">
        <v>20</v>
      </c>
      <c r="I9" s="16">
        <v>14.16</v>
      </c>
      <c r="J9" s="17">
        <v>14</v>
      </c>
      <c r="K9" s="16">
        <v>3977.85</v>
      </c>
      <c r="L9" s="17">
        <v>1</v>
      </c>
      <c r="M9" s="16">
        <f t="shared" si="0"/>
        <v>3977.85</v>
      </c>
      <c r="N9" s="16">
        <f t="shared" si="3"/>
        <v>159.114</v>
      </c>
      <c r="O9" s="16">
        <f t="shared" si="5"/>
        <v>39.778500000000001</v>
      </c>
      <c r="P9" s="15">
        <v>17</v>
      </c>
      <c r="Q9" s="15">
        <v>455</v>
      </c>
      <c r="R9" s="16">
        <v>3246.73</v>
      </c>
      <c r="S9" s="18">
        <v>12</v>
      </c>
      <c r="T9" s="16">
        <f t="shared" si="6"/>
        <v>38960.76</v>
      </c>
      <c r="U9" s="27" t="s">
        <v>40</v>
      </c>
      <c r="V9" s="20" t="s">
        <v>63</v>
      </c>
      <c r="W9" s="20" t="s">
        <v>64</v>
      </c>
      <c r="X9" s="20" t="s">
        <v>65</v>
      </c>
      <c r="Y9" s="15">
        <v>95</v>
      </c>
      <c r="Z9" s="15">
        <f t="shared" si="7"/>
        <v>237500000</v>
      </c>
      <c r="AA9" s="15">
        <v>40</v>
      </c>
    </row>
    <row r="10" spans="1:27" x14ac:dyDescent="0.2">
      <c r="A10" s="22" t="s">
        <v>215</v>
      </c>
      <c r="B10" s="23" t="s">
        <v>74</v>
      </c>
      <c r="C10" s="1" t="s">
        <v>75</v>
      </c>
      <c r="D10" s="1">
        <v>5373</v>
      </c>
      <c r="E10" s="1" t="s">
        <v>30</v>
      </c>
      <c r="F10" s="1" t="s">
        <v>120</v>
      </c>
      <c r="G10" s="1" t="s">
        <v>13</v>
      </c>
      <c r="H10" s="1" t="s">
        <v>20</v>
      </c>
      <c r="I10" s="2">
        <v>15.22</v>
      </c>
      <c r="J10" s="1">
        <v>15</v>
      </c>
      <c r="K10" s="1">
        <v>3124.66</v>
      </c>
      <c r="L10" s="1">
        <v>1</v>
      </c>
      <c r="M10" s="1">
        <f t="shared" si="0"/>
        <v>3124.66</v>
      </c>
      <c r="N10" s="2">
        <f t="shared" si="3"/>
        <v>124.98639999999999</v>
      </c>
      <c r="O10" s="2">
        <f t="shared" si="5"/>
        <v>31.246599999999997</v>
      </c>
      <c r="P10" s="1">
        <v>17</v>
      </c>
      <c r="Q10" s="1">
        <v>478</v>
      </c>
      <c r="R10" s="2">
        <v>4386.1499999999996</v>
      </c>
      <c r="S10" s="1">
        <v>11</v>
      </c>
      <c r="T10" s="2">
        <f t="shared" si="6"/>
        <v>48247.649999999994</v>
      </c>
      <c r="U10" s="6" t="s">
        <v>88</v>
      </c>
      <c r="V10" s="24" t="s">
        <v>92</v>
      </c>
      <c r="W10" s="24" t="s">
        <v>93</v>
      </c>
      <c r="X10" s="24" t="s">
        <v>94</v>
      </c>
      <c r="Y10" s="1">
        <v>100</v>
      </c>
      <c r="Z10" s="1">
        <f t="shared" si="7"/>
        <v>250000000</v>
      </c>
      <c r="AA10" s="1">
        <v>40</v>
      </c>
    </row>
    <row r="11" spans="1:27" x14ac:dyDescent="0.2">
      <c r="A11" s="22" t="s">
        <v>215</v>
      </c>
      <c r="B11" s="1" t="s">
        <v>74</v>
      </c>
      <c r="C11" s="1" t="s">
        <v>85</v>
      </c>
      <c r="D11" s="1">
        <v>5472</v>
      </c>
      <c r="E11" s="1" t="s">
        <v>30</v>
      </c>
      <c r="F11" s="1" t="s">
        <v>120</v>
      </c>
      <c r="G11" s="1" t="s">
        <v>14</v>
      </c>
      <c r="H11" s="1" t="s">
        <v>20</v>
      </c>
      <c r="I11" s="2">
        <v>13.98</v>
      </c>
      <c r="J11" s="1">
        <v>14</v>
      </c>
      <c r="K11" s="1">
        <v>2880.83</v>
      </c>
      <c r="L11" s="1">
        <v>1</v>
      </c>
      <c r="M11" s="1">
        <f t="shared" si="0"/>
        <v>2880.83</v>
      </c>
      <c r="N11" s="2">
        <f t="shared" si="3"/>
        <v>115.2332</v>
      </c>
      <c r="O11" s="2">
        <f t="shared" si="5"/>
        <v>28.808299999999999</v>
      </c>
      <c r="P11" s="1">
        <v>17</v>
      </c>
      <c r="Q11" s="1">
        <v>445</v>
      </c>
      <c r="R11" s="2">
        <v>2277.19</v>
      </c>
      <c r="S11" s="1">
        <v>11</v>
      </c>
      <c r="T11" s="2">
        <f t="shared" si="6"/>
        <v>25049.09</v>
      </c>
      <c r="U11" s="6" t="s">
        <v>89</v>
      </c>
      <c r="V11" s="24" t="s">
        <v>95</v>
      </c>
      <c r="W11" s="24" t="s">
        <v>96</v>
      </c>
      <c r="X11" s="24" t="s">
        <v>97</v>
      </c>
      <c r="Y11" s="1">
        <v>90</v>
      </c>
      <c r="Z11" s="1">
        <f t="shared" si="7"/>
        <v>225000000</v>
      </c>
      <c r="AA11" s="1">
        <v>40</v>
      </c>
    </row>
    <row r="12" spans="1:27" x14ac:dyDescent="0.2">
      <c r="A12" s="22" t="s">
        <v>215</v>
      </c>
      <c r="B12" s="1" t="s">
        <v>74</v>
      </c>
      <c r="C12" s="1" t="s">
        <v>86</v>
      </c>
      <c r="D12" s="1">
        <v>5789</v>
      </c>
      <c r="E12" s="1" t="s">
        <v>30</v>
      </c>
      <c r="F12" s="1" t="s">
        <v>120</v>
      </c>
      <c r="G12" s="1" t="s">
        <v>15</v>
      </c>
      <c r="H12" s="1" t="s">
        <v>20</v>
      </c>
      <c r="I12" s="2">
        <v>14.41</v>
      </c>
      <c r="J12" s="1">
        <v>14</v>
      </c>
      <c r="K12" s="1">
        <v>1673.62</v>
      </c>
      <c r="L12" s="1">
        <v>1</v>
      </c>
      <c r="M12" s="1">
        <f t="shared" si="0"/>
        <v>1673.62</v>
      </c>
      <c r="N12" s="2">
        <f t="shared" si="3"/>
        <v>66.944799999999987</v>
      </c>
      <c r="O12" s="2">
        <f t="shared" si="5"/>
        <v>16.736199999999997</v>
      </c>
      <c r="P12" s="1">
        <v>18</v>
      </c>
      <c r="Q12" s="1">
        <v>447</v>
      </c>
      <c r="R12" s="2">
        <v>2831.83</v>
      </c>
      <c r="S12" s="1">
        <v>11</v>
      </c>
      <c r="T12" s="2">
        <f t="shared" si="6"/>
        <v>31150.129999999997</v>
      </c>
      <c r="U12" s="6" t="s">
        <v>90</v>
      </c>
      <c r="V12" s="24" t="s">
        <v>98</v>
      </c>
      <c r="W12" s="24" t="s">
        <v>99</v>
      </c>
      <c r="X12" s="24" t="s">
        <v>100</v>
      </c>
      <c r="Y12" s="1">
        <v>95</v>
      </c>
      <c r="Z12" s="1">
        <f t="shared" si="7"/>
        <v>237500000</v>
      </c>
      <c r="AA12" s="1">
        <v>40</v>
      </c>
    </row>
    <row r="13" spans="1:27" x14ac:dyDescent="0.2">
      <c r="A13" s="22" t="s">
        <v>215</v>
      </c>
      <c r="B13" s="1" t="s">
        <v>74</v>
      </c>
      <c r="C13" s="1" t="s">
        <v>87</v>
      </c>
      <c r="D13" s="1">
        <v>6432</v>
      </c>
      <c r="E13" s="1" t="s">
        <v>30</v>
      </c>
      <c r="F13" s="1" t="s">
        <v>120</v>
      </c>
      <c r="G13" s="1" t="s">
        <v>16</v>
      </c>
      <c r="H13" s="1" t="s">
        <v>20</v>
      </c>
      <c r="I13" s="2">
        <v>15.42</v>
      </c>
      <c r="J13" s="1">
        <v>15</v>
      </c>
      <c r="K13" s="1">
        <v>2425.4699999999998</v>
      </c>
      <c r="L13" s="1">
        <v>1</v>
      </c>
      <c r="M13" s="1">
        <f t="shared" si="0"/>
        <v>2425.4699999999998</v>
      </c>
      <c r="N13" s="2">
        <f t="shared" si="3"/>
        <v>97.018799999999985</v>
      </c>
      <c r="O13" s="2">
        <f t="shared" si="5"/>
        <v>24.254699999999996</v>
      </c>
      <c r="P13" s="1">
        <v>17</v>
      </c>
      <c r="Q13" s="1">
        <v>461</v>
      </c>
      <c r="R13" s="2">
        <v>2639.29</v>
      </c>
      <c r="S13" s="1">
        <v>11</v>
      </c>
      <c r="T13" s="2">
        <f t="shared" si="6"/>
        <v>29032.19</v>
      </c>
      <c r="U13" s="6" t="s">
        <v>91</v>
      </c>
      <c r="V13" s="24" t="s">
        <v>101</v>
      </c>
      <c r="W13" s="24" t="s">
        <v>102</v>
      </c>
      <c r="X13" s="24" t="s">
        <v>103</v>
      </c>
      <c r="Y13" s="1">
        <v>95</v>
      </c>
      <c r="Z13" s="1">
        <f t="shared" si="7"/>
        <v>237500000</v>
      </c>
      <c r="AA13" s="1">
        <v>40</v>
      </c>
    </row>
    <row r="14" spans="1:27" x14ac:dyDescent="0.2">
      <c r="A14" s="15" t="s">
        <v>125</v>
      </c>
      <c r="B14" s="15" t="s">
        <v>74</v>
      </c>
      <c r="C14" s="15" t="s">
        <v>104</v>
      </c>
      <c r="D14" s="15">
        <v>1113</v>
      </c>
      <c r="E14" s="15" t="s">
        <v>30</v>
      </c>
      <c r="F14" s="15" t="s">
        <v>121</v>
      </c>
      <c r="G14" s="15" t="s">
        <v>13</v>
      </c>
      <c r="H14" s="15" t="s">
        <v>20</v>
      </c>
      <c r="I14" s="16">
        <v>15.29</v>
      </c>
      <c r="J14" s="15">
        <v>15</v>
      </c>
      <c r="K14" s="15">
        <v>3091.61</v>
      </c>
      <c r="L14" s="15">
        <v>1</v>
      </c>
      <c r="M14" s="15">
        <f t="shared" si="0"/>
        <v>3091.61</v>
      </c>
      <c r="N14" s="16">
        <f t="shared" si="3"/>
        <v>123.66440000000001</v>
      </c>
      <c r="O14" s="16">
        <f t="shared" si="5"/>
        <v>30.916100000000004</v>
      </c>
      <c r="P14" s="15">
        <v>16</v>
      </c>
      <c r="Q14" s="15">
        <v>470</v>
      </c>
      <c r="R14" s="16">
        <v>3697.17</v>
      </c>
      <c r="S14" s="15">
        <v>13</v>
      </c>
      <c r="T14" s="16">
        <f t="shared" si="6"/>
        <v>48063.21</v>
      </c>
      <c r="U14" s="15" t="s">
        <v>149</v>
      </c>
      <c r="V14" s="27" t="s">
        <v>160</v>
      </c>
      <c r="W14" s="27" t="s">
        <v>161</v>
      </c>
      <c r="X14" s="27" t="s">
        <v>162</v>
      </c>
      <c r="Y14" s="15">
        <v>100</v>
      </c>
      <c r="Z14" s="15">
        <f t="shared" si="7"/>
        <v>250000000</v>
      </c>
      <c r="AA14" s="15">
        <v>35</v>
      </c>
    </row>
    <row r="15" spans="1:27" x14ac:dyDescent="0.2">
      <c r="A15" s="15" t="s">
        <v>125</v>
      </c>
      <c r="B15" s="15" t="s">
        <v>74</v>
      </c>
      <c r="C15" s="15" t="s">
        <v>105</v>
      </c>
      <c r="D15" s="15">
        <v>8042</v>
      </c>
      <c r="E15" s="15" t="s">
        <v>30</v>
      </c>
      <c r="F15" s="15" t="s">
        <v>121</v>
      </c>
      <c r="G15" s="15" t="s">
        <v>14</v>
      </c>
      <c r="H15" s="15" t="s">
        <v>20</v>
      </c>
      <c r="I15" s="16">
        <v>14.78</v>
      </c>
      <c r="J15" s="15">
        <v>15</v>
      </c>
      <c r="K15" s="15">
        <v>3584.46</v>
      </c>
      <c r="L15" s="15">
        <v>1</v>
      </c>
      <c r="M15" s="15">
        <f t="shared" si="0"/>
        <v>3584.46</v>
      </c>
      <c r="N15" s="16">
        <f t="shared" si="3"/>
        <v>143.3784</v>
      </c>
      <c r="O15" s="16">
        <f t="shared" si="5"/>
        <v>35.8446</v>
      </c>
      <c r="P15" s="15">
        <v>16</v>
      </c>
      <c r="Q15" s="15">
        <v>484</v>
      </c>
      <c r="R15" s="16">
        <v>2364.83</v>
      </c>
      <c r="S15" s="15">
        <v>13</v>
      </c>
      <c r="T15" s="16">
        <f t="shared" si="6"/>
        <v>30742.79</v>
      </c>
      <c r="U15" s="15" t="s">
        <v>150</v>
      </c>
      <c r="V15" s="27" t="s">
        <v>163</v>
      </c>
      <c r="W15" s="27" t="s">
        <v>164</v>
      </c>
      <c r="X15" s="27" t="s">
        <v>165</v>
      </c>
      <c r="Y15" s="15">
        <v>90</v>
      </c>
      <c r="Z15" s="15">
        <f t="shared" si="7"/>
        <v>225000000</v>
      </c>
      <c r="AA15" s="15">
        <v>35</v>
      </c>
    </row>
    <row r="16" spans="1:27" x14ac:dyDescent="0.2">
      <c r="A16" s="15" t="s">
        <v>125</v>
      </c>
      <c r="B16" s="15" t="s">
        <v>74</v>
      </c>
      <c r="C16" s="15" t="s">
        <v>106</v>
      </c>
      <c r="D16" s="15">
        <v>8537</v>
      </c>
      <c r="E16" s="15" t="s">
        <v>30</v>
      </c>
      <c r="F16" s="15" t="s">
        <v>121</v>
      </c>
      <c r="G16" s="15" t="s">
        <v>15</v>
      </c>
      <c r="H16" s="15" t="s">
        <v>20</v>
      </c>
      <c r="I16" s="16">
        <v>15.01</v>
      </c>
      <c r="J16" s="15">
        <v>15</v>
      </c>
      <c r="K16" s="15">
        <v>1718.52</v>
      </c>
      <c r="L16" s="15">
        <v>1</v>
      </c>
      <c r="M16" s="15">
        <f t="shared" si="0"/>
        <v>1718.52</v>
      </c>
      <c r="N16" s="16">
        <f t="shared" si="3"/>
        <v>68.740800000000007</v>
      </c>
      <c r="O16" s="16">
        <f t="shared" si="5"/>
        <v>17.185200000000002</v>
      </c>
      <c r="P16" s="15">
        <v>17</v>
      </c>
      <c r="Q16" s="15">
        <v>461</v>
      </c>
      <c r="R16" s="16">
        <v>4272.93</v>
      </c>
      <c r="S16" s="15">
        <v>13</v>
      </c>
      <c r="T16" s="16">
        <f t="shared" si="6"/>
        <v>55548.090000000004</v>
      </c>
      <c r="U16" s="15" t="s">
        <v>151</v>
      </c>
      <c r="V16" s="37" t="s">
        <v>166</v>
      </c>
      <c r="W16" s="37" t="s">
        <v>167</v>
      </c>
      <c r="X16" s="37" t="s">
        <v>168</v>
      </c>
      <c r="Y16" s="15">
        <v>85</v>
      </c>
      <c r="Z16" s="15">
        <f t="shared" si="7"/>
        <v>212500000</v>
      </c>
      <c r="AA16" s="15">
        <v>35</v>
      </c>
    </row>
    <row r="17" spans="1:27" x14ac:dyDescent="0.2">
      <c r="A17" s="15" t="s">
        <v>125</v>
      </c>
      <c r="B17" s="15" t="s">
        <v>74</v>
      </c>
      <c r="C17" s="15" t="s">
        <v>107</v>
      </c>
      <c r="D17" s="15">
        <v>8514</v>
      </c>
      <c r="E17" s="15" t="s">
        <v>30</v>
      </c>
      <c r="F17" s="15" t="s">
        <v>121</v>
      </c>
      <c r="G17" s="15" t="s">
        <v>16</v>
      </c>
      <c r="H17" s="15" t="s">
        <v>20</v>
      </c>
      <c r="I17" s="16">
        <v>15.48</v>
      </c>
      <c r="J17" s="15">
        <v>15</v>
      </c>
      <c r="K17" s="15">
        <v>2826.54</v>
      </c>
      <c r="L17" s="15">
        <v>1</v>
      </c>
      <c r="M17" s="15">
        <f t="shared" si="0"/>
        <v>2826.54</v>
      </c>
      <c r="N17" s="16">
        <f t="shared" si="3"/>
        <v>113.06160000000001</v>
      </c>
      <c r="O17" s="16">
        <f t="shared" si="5"/>
        <v>28.265400000000003</v>
      </c>
      <c r="P17" s="15">
        <v>16</v>
      </c>
      <c r="Q17" s="15">
        <v>451</v>
      </c>
      <c r="R17" s="16">
        <v>2796.96</v>
      </c>
      <c r="S17" s="15">
        <v>13</v>
      </c>
      <c r="T17" s="16">
        <f t="shared" si="6"/>
        <v>36360.480000000003</v>
      </c>
      <c r="U17" s="15" t="s">
        <v>152</v>
      </c>
      <c r="V17" s="27" t="s">
        <v>169</v>
      </c>
      <c r="W17" s="27" t="s">
        <v>170</v>
      </c>
      <c r="X17" s="27" t="s">
        <v>171</v>
      </c>
      <c r="Y17" s="15">
        <v>100</v>
      </c>
      <c r="Z17" s="15">
        <f t="shared" si="7"/>
        <v>250000000</v>
      </c>
      <c r="AA17" s="15">
        <v>35</v>
      </c>
    </row>
    <row r="18" spans="1:27" x14ac:dyDescent="0.2">
      <c r="A18" s="1" t="s">
        <v>126</v>
      </c>
      <c r="B18" s="1" t="s">
        <v>74</v>
      </c>
      <c r="C18" s="1" t="s">
        <v>108</v>
      </c>
      <c r="D18" s="1">
        <v>5590</v>
      </c>
      <c r="E18" s="1" t="s">
        <v>30</v>
      </c>
      <c r="F18" s="1" t="s">
        <v>122</v>
      </c>
      <c r="G18" s="1" t="s">
        <v>13</v>
      </c>
      <c r="H18" s="1" t="s">
        <v>20</v>
      </c>
      <c r="I18" s="2">
        <v>14.37</v>
      </c>
      <c r="J18" s="1">
        <v>14</v>
      </c>
      <c r="K18" s="1">
        <v>1600.53</v>
      </c>
      <c r="L18" s="1">
        <v>1</v>
      </c>
      <c r="M18" s="1">
        <f t="shared" si="0"/>
        <v>1600.53</v>
      </c>
      <c r="N18" s="2">
        <f t="shared" si="3"/>
        <v>64.021199999999993</v>
      </c>
      <c r="O18" s="2">
        <f t="shared" si="5"/>
        <v>16.005299999999998</v>
      </c>
      <c r="P18" s="1">
        <v>17</v>
      </c>
      <c r="Q18" s="1">
        <v>464</v>
      </c>
      <c r="R18" s="2">
        <v>2836.4</v>
      </c>
      <c r="S18" s="1">
        <v>13</v>
      </c>
      <c r="T18" s="2">
        <f t="shared" si="6"/>
        <v>36873.200000000004</v>
      </c>
      <c r="U18" s="1" t="s">
        <v>153</v>
      </c>
      <c r="V18" s="6" t="s">
        <v>172</v>
      </c>
      <c r="W18" s="6" t="s">
        <v>173</v>
      </c>
      <c r="X18" s="6" t="s">
        <v>174</v>
      </c>
      <c r="Y18" s="1">
        <v>100</v>
      </c>
      <c r="Z18" s="1">
        <f t="shared" si="7"/>
        <v>250000000</v>
      </c>
      <c r="AA18" s="1">
        <v>35</v>
      </c>
    </row>
    <row r="19" spans="1:27" x14ac:dyDescent="0.2">
      <c r="A19" s="1" t="s">
        <v>126</v>
      </c>
      <c r="B19" s="1" t="s">
        <v>74</v>
      </c>
      <c r="C19" s="1" t="s">
        <v>109</v>
      </c>
      <c r="D19" s="1">
        <v>5636</v>
      </c>
      <c r="E19" s="1" t="s">
        <v>30</v>
      </c>
      <c r="F19" s="1" t="s">
        <v>122</v>
      </c>
      <c r="G19" s="1" t="s">
        <v>14</v>
      </c>
      <c r="H19" s="1" t="s">
        <v>20</v>
      </c>
      <c r="I19" s="2">
        <v>14.63</v>
      </c>
      <c r="J19" s="1">
        <v>15</v>
      </c>
      <c r="K19" s="1">
        <v>2012.82</v>
      </c>
      <c r="L19" s="1">
        <v>2</v>
      </c>
      <c r="M19" s="1">
        <f t="shared" si="0"/>
        <v>4025.64</v>
      </c>
      <c r="N19" s="2">
        <f t="shared" si="3"/>
        <v>161.0256</v>
      </c>
      <c r="O19" s="2">
        <f t="shared" si="5"/>
        <v>40.256399999999999</v>
      </c>
      <c r="P19" s="1">
        <v>16</v>
      </c>
      <c r="Q19" s="1">
        <v>465</v>
      </c>
      <c r="R19" s="2">
        <v>4096.5</v>
      </c>
      <c r="S19" s="1">
        <v>13</v>
      </c>
      <c r="T19" s="2">
        <f t="shared" si="6"/>
        <v>53254.5</v>
      </c>
      <c r="U19" s="1" t="s">
        <v>154</v>
      </c>
      <c r="V19" s="6" t="s">
        <v>175</v>
      </c>
      <c r="W19" s="6" t="s">
        <v>176</v>
      </c>
      <c r="X19" s="6" t="s">
        <v>177</v>
      </c>
      <c r="Y19" s="1">
        <v>100</v>
      </c>
      <c r="Z19" s="1">
        <f t="shared" si="7"/>
        <v>250000000</v>
      </c>
      <c r="AA19" s="1">
        <v>35</v>
      </c>
    </row>
    <row r="20" spans="1:27" x14ac:dyDescent="0.2">
      <c r="A20" s="1" t="s">
        <v>126</v>
      </c>
      <c r="B20" s="1" t="s">
        <v>74</v>
      </c>
      <c r="C20" s="1" t="s">
        <v>110</v>
      </c>
      <c r="D20" s="1">
        <v>2720</v>
      </c>
      <c r="E20" s="1" t="s">
        <v>30</v>
      </c>
      <c r="F20" s="1" t="s">
        <v>122</v>
      </c>
      <c r="G20" s="1" t="s">
        <v>15</v>
      </c>
      <c r="H20" s="1" t="s">
        <v>20</v>
      </c>
      <c r="I20" s="2">
        <v>15.21</v>
      </c>
      <c r="J20" s="1">
        <v>15</v>
      </c>
      <c r="K20" s="1">
        <v>1773.91</v>
      </c>
      <c r="L20" s="1">
        <v>1</v>
      </c>
      <c r="M20" s="1">
        <f t="shared" si="0"/>
        <v>1773.91</v>
      </c>
      <c r="N20" s="2">
        <f t="shared" si="3"/>
        <v>70.956400000000002</v>
      </c>
      <c r="O20" s="2">
        <f t="shared" si="5"/>
        <v>17.739100000000001</v>
      </c>
      <c r="P20" s="1">
        <v>17</v>
      </c>
      <c r="Q20" s="1">
        <v>463</v>
      </c>
      <c r="R20" s="2">
        <v>3079.74</v>
      </c>
      <c r="S20" s="1">
        <v>13</v>
      </c>
      <c r="T20" s="2">
        <f t="shared" si="6"/>
        <v>40036.619999999995</v>
      </c>
      <c r="U20" s="1" t="s">
        <v>155</v>
      </c>
      <c r="V20" s="6" t="s">
        <v>178</v>
      </c>
      <c r="W20" s="6" t="s">
        <v>179</v>
      </c>
      <c r="X20" s="6" t="s">
        <v>180</v>
      </c>
      <c r="Y20" s="1">
        <v>60</v>
      </c>
      <c r="Z20" s="1">
        <f t="shared" si="7"/>
        <v>150000000</v>
      </c>
      <c r="AA20" s="1">
        <v>35</v>
      </c>
    </row>
    <row r="21" spans="1:27" x14ac:dyDescent="0.2">
      <c r="A21" s="1" t="s">
        <v>126</v>
      </c>
      <c r="B21" s="1" t="s">
        <v>74</v>
      </c>
      <c r="C21" s="1" t="s">
        <v>111</v>
      </c>
      <c r="D21" s="1">
        <v>6257</v>
      </c>
      <c r="E21" s="1" t="s">
        <v>30</v>
      </c>
      <c r="F21" s="1" t="s">
        <v>122</v>
      </c>
      <c r="G21" s="1" t="s">
        <v>16</v>
      </c>
      <c r="H21" s="1" t="s">
        <v>20</v>
      </c>
      <c r="I21" s="2">
        <v>14.78</v>
      </c>
      <c r="J21" s="1">
        <v>15</v>
      </c>
      <c r="K21" s="1">
        <v>2536.13</v>
      </c>
      <c r="L21" s="1">
        <v>1</v>
      </c>
      <c r="M21" s="1">
        <f t="shared" si="0"/>
        <v>2536.13</v>
      </c>
      <c r="N21" s="2">
        <f t="shared" si="3"/>
        <v>101.44520000000001</v>
      </c>
      <c r="O21" s="2">
        <f t="shared" si="5"/>
        <v>25.361300000000004</v>
      </c>
      <c r="P21" s="1">
        <v>16</v>
      </c>
      <c r="Q21" s="1">
        <v>434</v>
      </c>
      <c r="R21" s="2">
        <v>2669.42</v>
      </c>
      <c r="S21" s="1">
        <v>13</v>
      </c>
      <c r="T21" s="2">
        <f t="shared" si="6"/>
        <v>34702.46</v>
      </c>
      <c r="U21" s="1" t="s">
        <v>156</v>
      </c>
      <c r="V21" s="6" t="s">
        <v>181</v>
      </c>
      <c r="W21" s="6" t="s">
        <v>182</v>
      </c>
      <c r="X21" s="6" t="s">
        <v>183</v>
      </c>
      <c r="Y21" s="1">
        <v>100</v>
      </c>
      <c r="Z21" s="1">
        <f t="shared" si="7"/>
        <v>250000000</v>
      </c>
      <c r="AA21" s="1">
        <v>35</v>
      </c>
    </row>
    <row r="22" spans="1:27" x14ac:dyDescent="0.2">
      <c r="A22" s="15" t="s">
        <v>135</v>
      </c>
      <c r="B22" s="15" t="s">
        <v>74</v>
      </c>
      <c r="C22" s="15" t="s">
        <v>112</v>
      </c>
      <c r="D22" s="15">
        <v>5400</v>
      </c>
      <c r="E22" s="15" t="s">
        <v>30</v>
      </c>
      <c r="F22" s="15" t="s">
        <v>123</v>
      </c>
      <c r="G22" s="15" t="s">
        <v>13</v>
      </c>
      <c r="H22" s="15" t="s">
        <v>20</v>
      </c>
      <c r="I22" s="16">
        <v>14.76</v>
      </c>
      <c r="J22" s="15">
        <v>14</v>
      </c>
      <c r="K22" s="15">
        <v>4090.76</v>
      </c>
      <c r="L22" s="15">
        <v>1</v>
      </c>
      <c r="M22" s="15">
        <f t="shared" si="0"/>
        <v>4090.76</v>
      </c>
      <c r="N22" s="16">
        <f t="shared" si="3"/>
        <v>163.63040000000004</v>
      </c>
      <c r="O22" s="16">
        <f t="shared" si="5"/>
        <v>40.907600000000009</v>
      </c>
      <c r="P22" s="15">
        <v>17</v>
      </c>
      <c r="Q22" s="15">
        <v>515</v>
      </c>
      <c r="R22" s="16">
        <v>3416.65</v>
      </c>
      <c r="S22" s="15">
        <v>8</v>
      </c>
      <c r="T22" s="16">
        <f t="shared" si="6"/>
        <v>27333.200000000001</v>
      </c>
      <c r="U22" s="27" t="s">
        <v>141</v>
      </c>
      <c r="V22" s="37" t="s">
        <v>184</v>
      </c>
      <c r="W22" s="37" t="s">
        <v>185</v>
      </c>
      <c r="X22" s="37" t="s">
        <v>186</v>
      </c>
      <c r="Y22" s="15">
        <v>100</v>
      </c>
      <c r="Z22" s="15">
        <f t="shared" si="7"/>
        <v>250000000</v>
      </c>
      <c r="AA22" s="15">
        <v>35</v>
      </c>
    </row>
    <row r="23" spans="1:27" x14ac:dyDescent="0.2">
      <c r="A23" s="15" t="s">
        <v>135</v>
      </c>
      <c r="B23" s="15" t="s">
        <v>74</v>
      </c>
      <c r="C23" s="15" t="s">
        <v>113</v>
      </c>
      <c r="D23" s="15">
        <v>5395</v>
      </c>
      <c r="E23" s="15" t="s">
        <v>30</v>
      </c>
      <c r="F23" s="15" t="s">
        <v>123</v>
      </c>
      <c r="G23" s="15" t="s">
        <v>14</v>
      </c>
      <c r="H23" s="15" t="s">
        <v>20</v>
      </c>
      <c r="I23" s="16">
        <v>14.51</v>
      </c>
      <c r="J23" s="15">
        <v>14</v>
      </c>
      <c r="K23" s="15">
        <v>3197.04</v>
      </c>
      <c r="L23" s="15">
        <v>1</v>
      </c>
      <c r="M23" s="15">
        <f t="shared" si="0"/>
        <v>3197.04</v>
      </c>
      <c r="N23" s="16">
        <f t="shared" si="3"/>
        <v>127.88160000000001</v>
      </c>
      <c r="O23" s="16">
        <f t="shared" si="5"/>
        <v>31.970400000000001</v>
      </c>
      <c r="P23" s="15">
        <v>17</v>
      </c>
      <c r="Q23" s="15">
        <v>567</v>
      </c>
      <c r="R23" s="16">
        <v>1278.32</v>
      </c>
      <c r="S23" s="15">
        <v>8</v>
      </c>
      <c r="T23" s="16">
        <f t="shared" si="6"/>
        <v>10226.56</v>
      </c>
      <c r="U23" s="27" t="s">
        <v>142</v>
      </c>
      <c r="V23" s="27" t="s">
        <v>187</v>
      </c>
      <c r="W23" s="27" t="s">
        <v>188</v>
      </c>
      <c r="X23" s="27" t="s">
        <v>189</v>
      </c>
      <c r="Y23" s="15">
        <v>70</v>
      </c>
      <c r="Z23" s="15">
        <f t="shared" si="7"/>
        <v>175000000</v>
      </c>
      <c r="AA23" s="15">
        <v>35</v>
      </c>
    </row>
    <row r="24" spans="1:27" x14ac:dyDescent="0.2">
      <c r="A24" s="15" t="s">
        <v>135</v>
      </c>
      <c r="B24" s="15" t="s">
        <v>74</v>
      </c>
      <c r="C24" s="15" t="s">
        <v>114</v>
      </c>
      <c r="D24" s="15">
        <v>2242</v>
      </c>
      <c r="E24" s="15" t="s">
        <v>30</v>
      </c>
      <c r="F24" s="15" t="s">
        <v>123</v>
      </c>
      <c r="G24" s="15" t="s">
        <v>15</v>
      </c>
      <c r="H24" s="15" t="s">
        <v>20</v>
      </c>
      <c r="I24" s="16">
        <v>14.89</v>
      </c>
      <c r="J24" s="15">
        <v>14</v>
      </c>
      <c r="K24" s="15">
        <v>3963.22</v>
      </c>
      <c r="L24" s="15">
        <v>1</v>
      </c>
      <c r="M24" s="15">
        <f t="shared" si="0"/>
        <v>3963.22</v>
      </c>
      <c r="N24" s="16">
        <f t="shared" si="3"/>
        <v>158.52879999999999</v>
      </c>
      <c r="O24" s="16">
        <f t="shared" si="5"/>
        <v>39.632199999999997</v>
      </c>
      <c r="P24" s="15">
        <v>17</v>
      </c>
      <c r="Q24" s="15">
        <v>507</v>
      </c>
      <c r="R24" s="16">
        <v>4047.48</v>
      </c>
      <c r="S24" s="15">
        <v>8</v>
      </c>
      <c r="T24" s="16">
        <f t="shared" si="6"/>
        <v>32379.84</v>
      </c>
      <c r="U24" s="27" t="s">
        <v>143</v>
      </c>
      <c r="V24" s="27" t="s">
        <v>190</v>
      </c>
      <c r="W24" s="27" t="s">
        <v>191</v>
      </c>
      <c r="X24" s="27" t="s">
        <v>192</v>
      </c>
      <c r="Y24" s="15">
        <v>100</v>
      </c>
      <c r="Z24" s="15">
        <f t="shared" si="7"/>
        <v>250000000</v>
      </c>
      <c r="AA24" s="15">
        <v>35</v>
      </c>
    </row>
    <row r="25" spans="1:27" x14ac:dyDescent="0.2">
      <c r="A25" s="15" t="s">
        <v>135</v>
      </c>
      <c r="B25" s="15" t="s">
        <v>74</v>
      </c>
      <c r="C25" s="15" t="s">
        <v>115</v>
      </c>
      <c r="D25" s="15">
        <v>5888</v>
      </c>
      <c r="E25" s="15" t="s">
        <v>30</v>
      </c>
      <c r="F25" s="15" t="s">
        <v>123</v>
      </c>
      <c r="G25" s="15" t="s">
        <v>16</v>
      </c>
      <c r="H25" s="15" t="s">
        <v>20</v>
      </c>
      <c r="I25" s="16">
        <v>15.66</v>
      </c>
      <c r="J25" s="15">
        <v>16</v>
      </c>
      <c r="K25" s="15">
        <v>3142.52</v>
      </c>
      <c r="L25" s="15">
        <v>1</v>
      </c>
      <c r="M25" s="15">
        <f t="shared" si="0"/>
        <v>3142.52</v>
      </c>
      <c r="N25" s="16">
        <f t="shared" si="3"/>
        <v>125.7008</v>
      </c>
      <c r="O25" s="16">
        <f t="shared" si="5"/>
        <v>31.4252</v>
      </c>
      <c r="P25" s="15">
        <v>17</v>
      </c>
      <c r="Q25" s="15">
        <v>571</v>
      </c>
      <c r="R25" s="16">
        <v>2142.14</v>
      </c>
      <c r="S25" s="15">
        <v>8</v>
      </c>
      <c r="T25" s="16">
        <f t="shared" si="6"/>
        <v>17137.12</v>
      </c>
      <c r="U25" s="27" t="s">
        <v>144</v>
      </c>
      <c r="V25" s="27" t="s">
        <v>193</v>
      </c>
      <c r="W25" s="27" t="s">
        <v>194</v>
      </c>
      <c r="X25" s="27" t="s">
        <v>195</v>
      </c>
      <c r="Y25" s="15">
        <v>100</v>
      </c>
      <c r="Z25" s="15">
        <f t="shared" si="7"/>
        <v>250000000</v>
      </c>
      <c r="AA25" s="15">
        <v>35</v>
      </c>
    </row>
    <row r="26" spans="1:27" x14ac:dyDescent="0.2">
      <c r="A26" s="1" t="s">
        <v>136</v>
      </c>
      <c r="B26" s="1" t="s">
        <v>74</v>
      </c>
      <c r="C26" s="1" t="s">
        <v>116</v>
      </c>
      <c r="D26" s="6">
        <v>6560</v>
      </c>
      <c r="E26" s="1" t="s">
        <v>30</v>
      </c>
      <c r="F26" s="1" t="s">
        <v>124</v>
      </c>
      <c r="G26" s="1" t="s">
        <v>13</v>
      </c>
      <c r="H26" s="1" t="s">
        <v>20</v>
      </c>
      <c r="I26" s="2">
        <v>15.13</v>
      </c>
      <c r="J26" s="1">
        <v>15</v>
      </c>
      <c r="K26" s="1">
        <v>3712.33</v>
      </c>
      <c r="L26" s="1">
        <v>1</v>
      </c>
      <c r="M26" s="1">
        <f t="shared" si="0"/>
        <v>3712.33</v>
      </c>
      <c r="N26" s="2">
        <f t="shared" si="3"/>
        <v>148.4932</v>
      </c>
      <c r="O26" s="2">
        <f t="shared" si="5"/>
        <v>37.1233</v>
      </c>
      <c r="P26" s="1">
        <v>17</v>
      </c>
      <c r="Q26" s="1">
        <v>577</v>
      </c>
      <c r="R26" s="2">
        <v>3986.45</v>
      </c>
      <c r="S26" s="1">
        <v>8</v>
      </c>
      <c r="T26" s="2">
        <f t="shared" si="6"/>
        <v>31891.599999999999</v>
      </c>
      <c r="U26" s="6" t="s">
        <v>145</v>
      </c>
      <c r="V26" s="38" t="s">
        <v>196</v>
      </c>
      <c r="W26" s="38" t="s">
        <v>197</v>
      </c>
      <c r="X26" s="38" t="s">
        <v>198</v>
      </c>
      <c r="Y26" s="1">
        <v>100</v>
      </c>
      <c r="Z26" s="1">
        <f t="shared" si="7"/>
        <v>250000000</v>
      </c>
      <c r="AA26" s="1">
        <v>35</v>
      </c>
    </row>
    <row r="27" spans="1:27" x14ac:dyDescent="0.2">
      <c r="A27" s="1" t="s">
        <v>136</v>
      </c>
      <c r="B27" s="1" t="s">
        <v>74</v>
      </c>
      <c r="C27" s="1" t="s">
        <v>117</v>
      </c>
      <c r="D27" s="6">
        <v>6437</v>
      </c>
      <c r="E27" s="1" t="s">
        <v>30</v>
      </c>
      <c r="F27" s="1" t="s">
        <v>124</v>
      </c>
      <c r="G27" s="1" t="s">
        <v>14</v>
      </c>
      <c r="H27" s="1" t="s">
        <v>20</v>
      </c>
      <c r="I27" s="2">
        <v>15.33</v>
      </c>
      <c r="J27" s="1">
        <v>15</v>
      </c>
      <c r="K27" s="1">
        <v>2836.39</v>
      </c>
      <c r="L27" s="1">
        <v>1</v>
      </c>
      <c r="M27" s="1">
        <f t="shared" si="0"/>
        <v>2836.39</v>
      </c>
      <c r="N27" s="2">
        <f t="shared" si="3"/>
        <v>113.45559999999999</v>
      </c>
      <c r="O27" s="2">
        <f t="shared" si="5"/>
        <v>28.363899999999997</v>
      </c>
      <c r="P27" s="1">
        <v>17</v>
      </c>
      <c r="Q27" s="1">
        <v>484</v>
      </c>
      <c r="R27" s="2">
        <v>3285.04</v>
      </c>
      <c r="S27" s="1">
        <v>8</v>
      </c>
      <c r="T27" s="2">
        <f t="shared" si="6"/>
        <v>26280.32</v>
      </c>
      <c r="U27" s="6" t="s">
        <v>146</v>
      </c>
      <c r="V27" s="38" t="s">
        <v>199</v>
      </c>
      <c r="W27" s="38" t="s">
        <v>200</v>
      </c>
      <c r="X27" s="38" t="s">
        <v>201</v>
      </c>
      <c r="Y27" s="1">
        <v>90</v>
      </c>
      <c r="Z27" s="1">
        <f t="shared" si="7"/>
        <v>225000000</v>
      </c>
      <c r="AA27" s="1">
        <v>35</v>
      </c>
    </row>
    <row r="28" spans="1:27" x14ac:dyDescent="0.2">
      <c r="A28" s="1" t="s">
        <v>136</v>
      </c>
      <c r="B28" s="1" t="s">
        <v>74</v>
      </c>
      <c r="C28" s="1" t="s">
        <v>118</v>
      </c>
      <c r="D28" s="6">
        <v>6297</v>
      </c>
      <c r="E28" s="1" t="s">
        <v>30</v>
      </c>
      <c r="F28" s="1" t="s">
        <v>124</v>
      </c>
      <c r="G28" s="1" t="s">
        <v>15</v>
      </c>
      <c r="H28" s="1" t="s">
        <v>20</v>
      </c>
      <c r="I28" s="2">
        <v>14.95</v>
      </c>
      <c r="J28" s="1">
        <v>15</v>
      </c>
      <c r="K28" s="1">
        <v>3433.16</v>
      </c>
      <c r="L28" s="1">
        <v>1</v>
      </c>
      <c r="M28" s="1">
        <f t="shared" ref="M28:M37" si="8">K28*L28</f>
        <v>3433.16</v>
      </c>
      <c r="N28" s="2">
        <f t="shared" si="3"/>
        <v>137.32640000000001</v>
      </c>
      <c r="O28" s="2">
        <f t="shared" si="5"/>
        <v>34.331600000000002</v>
      </c>
      <c r="P28" s="1">
        <v>17</v>
      </c>
      <c r="Q28" s="1">
        <v>471</v>
      </c>
      <c r="R28" s="2">
        <v>3292.55</v>
      </c>
      <c r="S28" s="1">
        <v>8</v>
      </c>
      <c r="T28" s="2">
        <f t="shared" si="6"/>
        <v>26340.400000000001</v>
      </c>
      <c r="U28" s="6" t="s">
        <v>147</v>
      </c>
      <c r="V28" s="6" t="s">
        <v>202</v>
      </c>
      <c r="W28" s="6" t="s">
        <v>203</v>
      </c>
      <c r="X28" s="6" t="s">
        <v>204</v>
      </c>
      <c r="Y28" s="1">
        <v>100</v>
      </c>
      <c r="Z28" s="1">
        <f t="shared" si="7"/>
        <v>250000000</v>
      </c>
      <c r="AA28" s="1">
        <v>35</v>
      </c>
    </row>
    <row r="29" spans="1:27" x14ac:dyDescent="0.2">
      <c r="A29" s="1" t="s">
        <v>136</v>
      </c>
      <c r="B29" s="1" t="s">
        <v>74</v>
      </c>
      <c r="C29" s="1" t="s">
        <v>119</v>
      </c>
      <c r="D29" s="25">
        <v>5436</v>
      </c>
      <c r="E29" s="1" t="s">
        <v>30</v>
      </c>
      <c r="F29" s="1" t="s">
        <v>124</v>
      </c>
      <c r="G29" s="1" t="s">
        <v>16</v>
      </c>
      <c r="H29" s="1" t="s">
        <v>20</v>
      </c>
      <c r="I29" s="2">
        <v>14.5</v>
      </c>
      <c r="J29" s="1">
        <v>15</v>
      </c>
      <c r="K29" s="1">
        <v>2563.84</v>
      </c>
      <c r="L29" s="1">
        <v>2</v>
      </c>
      <c r="M29" s="1">
        <f t="shared" si="8"/>
        <v>5127.68</v>
      </c>
      <c r="N29" s="2">
        <f t="shared" si="3"/>
        <v>205.10720000000001</v>
      </c>
      <c r="O29" s="2">
        <f t="shared" si="5"/>
        <v>51.276800000000001</v>
      </c>
      <c r="P29" s="1">
        <v>17</v>
      </c>
      <c r="Q29" s="1">
        <v>595</v>
      </c>
      <c r="R29" s="2">
        <v>3310.55</v>
      </c>
      <c r="S29" s="1">
        <v>8</v>
      </c>
      <c r="T29" s="2">
        <f t="shared" si="6"/>
        <v>26484.400000000001</v>
      </c>
      <c r="U29" s="6" t="s">
        <v>148</v>
      </c>
      <c r="V29" s="6" t="s">
        <v>205</v>
      </c>
      <c r="W29" s="6" t="s">
        <v>206</v>
      </c>
      <c r="X29" s="6" t="s">
        <v>207</v>
      </c>
      <c r="Y29" s="1">
        <v>100</v>
      </c>
      <c r="Z29" s="1">
        <f t="shared" si="7"/>
        <v>250000000</v>
      </c>
      <c r="AA29" s="1">
        <v>35</v>
      </c>
    </row>
    <row r="30" spans="1:27" x14ac:dyDescent="0.2">
      <c r="A30" s="15" t="s">
        <v>137</v>
      </c>
      <c r="B30" s="15" t="s">
        <v>74</v>
      </c>
      <c r="C30" s="15" t="s">
        <v>127</v>
      </c>
      <c r="D30" s="26">
        <v>5622</v>
      </c>
      <c r="E30" s="15" t="s">
        <v>30</v>
      </c>
      <c r="F30" s="15" t="s">
        <v>139</v>
      </c>
      <c r="G30" s="15" t="s">
        <v>13</v>
      </c>
      <c r="H30" s="15" t="s">
        <v>20</v>
      </c>
      <c r="I30" s="16">
        <v>15.71</v>
      </c>
      <c r="J30" s="15">
        <v>16</v>
      </c>
      <c r="K30" s="15">
        <v>3484.96</v>
      </c>
      <c r="L30" s="15">
        <v>2</v>
      </c>
      <c r="M30" s="15">
        <f t="shared" si="8"/>
        <v>6969.92</v>
      </c>
      <c r="N30" s="16">
        <f t="shared" si="3"/>
        <v>278.79679999999996</v>
      </c>
      <c r="O30" s="16">
        <f t="shared" si="5"/>
        <v>69.69919999999999</v>
      </c>
      <c r="P30" s="15">
        <v>16</v>
      </c>
      <c r="Q30" s="15">
        <v>497</v>
      </c>
      <c r="R30" s="16">
        <v>2947.38</v>
      </c>
      <c r="S30" s="15">
        <v>8</v>
      </c>
      <c r="T30" s="16">
        <f t="shared" si="6"/>
        <v>23579.040000000001</v>
      </c>
      <c r="U30" s="27" t="s">
        <v>33</v>
      </c>
      <c r="V30" s="37" t="s">
        <v>42</v>
      </c>
      <c r="W30" s="37" t="s">
        <v>43</v>
      </c>
      <c r="X30" s="37" t="s">
        <v>44</v>
      </c>
      <c r="Y30" s="15">
        <v>100</v>
      </c>
      <c r="Z30" s="15">
        <f t="shared" si="7"/>
        <v>250000000</v>
      </c>
      <c r="AA30" s="15">
        <v>35</v>
      </c>
    </row>
    <row r="31" spans="1:27" x14ac:dyDescent="0.2">
      <c r="A31" s="15" t="s">
        <v>137</v>
      </c>
      <c r="B31" s="15" t="s">
        <v>74</v>
      </c>
      <c r="C31" s="15" t="s">
        <v>128</v>
      </c>
      <c r="D31" s="26">
        <v>5599</v>
      </c>
      <c r="E31" s="15" t="s">
        <v>30</v>
      </c>
      <c r="F31" s="15" t="s">
        <v>139</v>
      </c>
      <c r="G31" s="15" t="s">
        <v>14</v>
      </c>
      <c r="H31" s="15" t="s">
        <v>20</v>
      </c>
      <c r="I31" s="16">
        <v>15.72</v>
      </c>
      <c r="J31" s="15">
        <v>16</v>
      </c>
      <c r="K31" s="15">
        <v>3516.04</v>
      </c>
      <c r="L31" s="15">
        <v>1</v>
      </c>
      <c r="M31" s="15">
        <f t="shared" si="8"/>
        <v>3516.04</v>
      </c>
      <c r="N31" s="16">
        <f t="shared" si="3"/>
        <v>140.64160000000001</v>
      </c>
      <c r="O31" s="16">
        <f t="shared" si="5"/>
        <v>35.160400000000003</v>
      </c>
      <c r="P31" s="15">
        <v>17</v>
      </c>
      <c r="Q31" s="15">
        <v>477</v>
      </c>
      <c r="R31" s="16">
        <v>3549</v>
      </c>
      <c r="S31" s="15">
        <v>8</v>
      </c>
      <c r="T31" s="16">
        <f t="shared" si="6"/>
        <v>28392</v>
      </c>
      <c r="U31" s="27" t="s">
        <v>34</v>
      </c>
      <c r="V31" s="27" t="s">
        <v>45</v>
      </c>
      <c r="W31" s="27" t="s">
        <v>46</v>
      </c>
      <c r="X31" s="27" t="s">
        <v>47</v>
      </c>
      <c r="Y31" s="15">
        <v>100</v>
      </c>
      <c r="Z31" s="15">
        <f t="shared" si="7"/>
        <v>250000000</v>
      </c>
      <c r="AA31" s="15">
        <v>35</v>
      </c>
    </row>
    <row r="32" spans="1:27" x14ac:dyDescent="0.2">
      <c r="A32" s="15" t="s">
        <v>137</v>
      </c>
      <c r="B32" s="15" t="s">
        <v>74</v>
      </c>
      <c r="C32" s="15" t="s">
        <v>129</v>
      </c>
      <c r="D32" s="26">
        <v>5588</v>
      </c>
      <c r="E32" s="15" t="s">
        <v>30</v>
      </c>
      <c r="F32" s="15" t="s">
        <v>139</v>
      </c>
      <c r="G32" s="15" t="s">
        <v>15</v>
      </c>
      <c r="H32" s="15" t="s">
        <v>20</v>
      </c>
      <c r="I32" s="16">
        <v>15.03</v>
      </c>
      <c r="J32" s="15">
        <v>15</v>
      </c>
      <c r="K32" s="15">
        <v>2388.81</v>
      </c>
      <c r="L32" s="15">
        <v>1</v>
      </c>
      <c r="M32" s="15">
        <f t="shared" si="8"/>
        <v>2388.81</v>
      </c>
      <c r="N32" s="16">
        <f t="shared" si="3"/>
        <v>95.552399999999992</v>
      </c>
      <c r="O32" s="16">
        <f t="shared" si="5"/>
        <v>23.888099999999998</v>
      </c>
      <c r="P32" s="15">
        <v>17</v>
      </c>
      <c r="Q32" s="15">
        <v>514</v>
      </c>
      <c r="R32" s="16">
        <v>2161.73</v>
      </c>
      <c r="S32" s="15">
        <v>8</v>
      </c>
      <c r="T32" s="16">
        <f t="shared" si="6"/>
        <v>17293.84</v>
      </c>
      <c r="U32" s="27" t="s">
        <v>35</v>
      </c>
      <c r="V32" s="27" t="s">
        <v>48</v>
      </c>
      <c r="W32" s="27" t="s">
        <v>49</v>
      </c>
      <c r="X32" s="27" t="s">
        <v>50</v>
      </c>
      <c r="Y32" s="15">
        <v>100</v>
      </c>
      <c r="Z32" s="15">
        <f t="shared" si="7"/>
        <v>250000000</v>
      </c>
      <c r="AA32" s="15">
        <v>35</v>
      </c>
    </row>
    <row r="33" spans="1:27" x14ac:dyDescent="0.2">
      <c r="A33" s="15" t="s">
        <v>137</v>
      </c>
      <c r="B33" s="15" t="s">
        <v>74</v>
      </c>
      <c r="C33" s="15" t="s">
        <v>130</v>
      </c>
      <c r="D33" s="26">
        <v>6032</v>
      </c>
      <c r="E33" s="15" t="s">
        <v>30</v>
      </c>
      <c r="F33" s="15" t="s">
        <v>139</v>
      </c>
      <c r="G33" s="15" t="s">
        <v>16</v>
      </c>
      <c r="H33" s="15" t="s">
        <v>20</v>
      </c>
      <c r="I33" s="16">
        <v>15.42</v>
      </c>
      <c r="J33" s="15">
        <v>15</v>
      </c>
      <c r="K33" s="15">
        <v>2632.95</v>
      </c>
      <c r="L33" s="15">
        <v>1</v>
      </c>
      <c r="M33" s="15">
        <f t="shared" si="8"/>
        <v>2632.95</v>
      </c>
      <c r="N33" s="16">
        <f t="shared" si="3"/>
        <v>105.318</v>
      </c>
      <c r="O33" s="16">
        <f t="shared" si="5"/>
        <v>26.329499999999999</v>
      </c>
      <c r="P33" s="15">
        <v>17</v>
      </c>
      <c r="Q33" s="15">
        <v>458</v>
      </c>
      <c r="R33" s="16">
        <v>3442.65</v>
      </c>
      <c r="S33" s="15">
        <v>8</v>
      </c>
      <c r="T33" s="16">
        <f t="shared" si="6"/>
        <v>27541.200000000001</v>
      </c>
      <c r="U33" s="27" t="s">
        <v>36</v>
      </c>
      <c r="V33" s="27" t="s">
        <v>51</v>
      </c>
      <c r="W33" s="27" t="s">
        <v>52</v>
      </c>
      <c r="X33" s="27" t="s">
        <v>53</v>
      </c>
      <c r="Y33" s="15">
        <v>100</v>
      </c>
      <c r="Z33" s="15">
        <f t="shared" si="7"/>
        <v>250000000</v>
      </c>
      <c r="AA33" s="15">
        <v>35</v>
      </c>
    </row>
    <row r="34" spans="1:27" x14ac:dyDescent="0.2">
      <c r="A34" s="1" t="s">
        <v>138</v>
      </c>
      <c r="B34" s="1" t="s">
        <v>74</v>
      </c>
      <c r="C34" s="1" t="s">
        <v>131</v>
      </c>
      <c r="D34" s="25">
        <v>5746</v>
      </c>
      <c r="E34" s="1" t="s">
        <v>30</v>
      </c>
      <c r="F34" s="1" t="s">
        <v>140</v>
      </c>
      <c r="G34" s="1" t="s">
        <v>13</v>
      </c>
      <c r="H34" s="1" t="s">
        <v>20</v>
      </c>
      <c r="I34" s="2">
        <v>15.37</v>
      </c>
      <c r="J34" s="1">
        <v>15</v>
      </c>
      <c r="K34" s="1">
        <v>1941.59</v>
      </c>
      <c r="L34" s="1">
        <v>1</v>
      </c>
      <c r="M34" s="1">
        <f t="shared" si="8"/>
        <v>1941.59</v>
      </c>
      <c r="N34" s="2">
        <f t="shared" si="3"/>
        <v>77.663599999999988</v>
      </c>
      <c r="O34" s="2">
        <f t="shared" si="5"/>
        <v>19.415899999999997</v>
      </c>
      <c r="P34" s="1">
        <v>18</v>
      </c>
      <c r="Q34" s="1">
        <v>477</v>
      </c>
      <c r="R34" s="2">
        <v>3545.99</v>
      </c>
      <c r="S34" s="1">
        <v>8</v>
      </c>
      <c r="T34" s="2">
        <f t="shared" si="6"/>
        <v>28367.919999999998</v>
      </c>
      <c r="U34" s="6" t="s">
        <v>37</v>
      </c>
      <c r="V34" s="6" t="s">
        <v>54</v>
      </c>
      <c r="W34" s="6" t="s">
        <v>55</v>
      </c>
      <c r="X34" s="6" t="s">
        <v>56</v>
      </c>
      <c r="Y34" s="1">
        <v>90</v>
      </c>
      <c r="Z34" s="1">
        <f t="shared" si="7"/>
        <v>225000000</v>
      </c>
      <c r="AA34" s="1">
        <v>35</v>
      </c>
    </row>
    <row r="35" spans="1:27" x14ac:dyDescent="0.2">
      <c r="A35" s="1" t="s">
        <v>138</v>
      </c>
      <c r="B35" s="1" t="s">
        <v>74</v>
      </c>
      <c r="C35" s="1" t="s">
        <v>132</v>
      </c>
      <c r="D35" s="25">
        <v>5928</v>
      </c>
      <c r="E35" s="1" t="s">
        <v>30</v>
      </c>
      <c r="F35" s="1" t="s">
        <v>140</v>
      </c>
      <c r="G35" s="1" t="s">
        <v>14</v>
      </c>
      <c r="H35" s="1" t="s">
        <v>20</v>
      </c>
      <c r="I35" s="2">
        <v>15.07</v>
      </c>
      <c r="J35" s="1">
        <v>15</v>
      </c>
      <c r="K35" s="1">
        <v>1458.85</v>
      </c>
      <c r="L35" s="1">
        <v>1</v>
      </c>
      <c r="M35" s="1">
        <f t="shared" si="8"/>
        <v>1458.85</v>
      </c>
      <c r="N35" s="2">
        <f t="shared" si="3"/>
        <v>58.353999999999999</v>
      </c>
      <c r="O35" s="2">
        <f t="shared" si="5"/>
        <v>14.5885</v>
      </c>
      <c r="P35" s="1">
        <v>18</v>
      </c>
      <c r="Q35" s="1">
        <v>464</v>
      </c>
      <c r="R35" s="2">
        <v>3610.08</v>
      </c>
      <c r="S35" s="1">
        <v>8</v>
      </c>
      <c r="T35" s="2">
        <f t="shared" si="6"/>
        <v>28880.639999999999</v>
      </c>
      <c r="U35" s="6" t="s">
        <v>38</v>
      </c>
      <c r="V35" s="6" t="s">
        <v>57</v>
      </c>
      <c r="W35" s="6" t="s">
        <v>58</v>
      </c>
      <c r="X35" s="6" t="s">
        <v>59</v>
      </c>
      <c r="Y35" s="1">
        <v>90</v>
      </c>
      <c r="Z35" s="1">
        <f t="shared" si="7"/>
        <v>225000000</v>
      </c>
      <c r="AA35" s="1">
        <v>35</v>
      </c>
    </row>
    <row r="36" spans="1:27" x14ac:dyDescent="0.2">
      <c r="A36" s="1" t="s">
        <v>138</v>
      </c>
      <c r="B36" s="1" t="s">
        <v>74</v>
      </c>
      <c r="C36" s="1" t="s">
        <v>133</v>
      </c>
      <c r="D36" s="25">
        <v>5314</v>
      </c>
      <c r="E36" s="1" t="s">
        <v>30</v>
      </c>
      <c r="F36" s="1" t="s">
        <v>140</v>
      </c>
      <c r="G36" s="1" t="s">
        <v>15</v>
      </c>
      <c r="H36" s="1" t="s">
        <v>20</v>
      </c>
      <c r="I36" s="2">
        <v>14.93</v>
      </c>
      <c r="J36" s="1">
        <v>15</v>
      </c>
      <c r="K36" s="1">
        <v>2108.13</v>
      </c>
      <c r="L36" s="1">
        <v>1</v>
      </c>
      <c r="M36" s="1">
        <f t="shared" si="8"/>
        <v>2108.13</v>
      </c>
      <c r="N36" s="2">
        <f t="shared" si="3"/>
        <v>84.325200000000009</v>
      </c>
      <c r="O36" s="2">
        <f t="shared" si="5"/>
        <v>21.081300000000002</v>
      </c>
      <c r="P36" s="1">
        <v>17</v>
      </c>
      <c r="Q36" s="1">
        <v>471</v>
      </c>
      <c r="R36" s="2">
        <v>2805.45</v>
      </c>
      <c r="S36" s="1">
        <v>8</v>
      </c>
      <c r="T36" s="2">
        <f t="shared" si="6"/>
        <v>22443.599999999999</v>
      </c>
      <c r="U36" s="6" t="s">
        <v>39</v>
      </c>
      <c r="V36" s="6" t="s">
        <v>60</v>
      </c>
      <c r="W36" s="6" t="s">
        <v>61</v>
      </c>
      <c r="X36" s="6" t="s">
        <v>62</v>
      </c>
      <c r="Y36" s="1">
        <v>80</v>
      </c>
      <c r="Z36" s="1">
        <f t="shared" si="7"/>
        <v>200000000</v>
      </c>
      <c r="AA36" s="1">
        <v>35</v>
      </c>
    </row>
    <row r="37" spans="1:27" x14ac:dyDescent="0.2">
      <c r="A37" s="1" t="s">
        <v>138</v>
      </c>
      <c r="B37" s="1" t="s">
        <v>74</v>
      </c>
      <c r="C37" s="1" t="s">
        <v>134</v>
      </c>
      <c r="D37" s="25">
        <v>5639</v>
      </c>
      <c r="E37" s="1" t="s">
        <v>30</v>
      </c>
      <c r="F37" s="1" t="s">
        <v>140</v>
      </c>
      <c r="G37" s="1" t="s">
        <v>16</v>
      </c>
      <c r="H37" s="1" t="s">
        <v>20</v>
      </c>
      <c r="I37" s="2">
        <v>14.5</v>
      </c>
      <c r="J37" s="1">
        <v>15</v>
      </c>
      <c r="K37" s="1">
        <v>2941.99</v>
      </c>
      <c r="L37" s="1">
        <v>1</v>
      </c>
      <c r="M37" s="1">
        <f t="shared" si="8"/>
        <v>2941.99</v>
      </c>
      <c r="N37" s="2">
        <f t="shared" si="3"/>
        <v>117.67959999999999</v>
      </c>
      <c r="O37" s="2">
        <f t="shared" si="5"/>
        <v>29.419899999999998</v>
      </c>
      <c r="P37" s="1">
        <v>17</v>
      </c>
      <c r="Q37" s="1">
        <v>460</v>
      </c>
      <c r="R37" s="2">
        <v>3546.92</v>
      </c>
      <c r="S37" s="1">
        <v>8</v>
      </c>
      <c r="T37" s="2">
        <f t="shared" si="6"/>
        <v>28375.360000000001</v>
      </c>
      <c r="U37" s="6" t="s">
        <v>40</v>
      </c>
      <c r="V37" s="6" t="s">
        <v>63</v>
      </c>
      <c r="W37" s="6" t="s">
        <v>64</v>
      </c>
      <c r="X37" s="6" t="s">
        <v>65</v>
      </c>
      <c r="Y37" s="1">
        <v>100</v>
      </c>
      <c r="Z37" s="1">
        <f t="shared" si="7"/>
        <v>250000000</v>
      </c>
      <c r="AA37" s="1">
        <v>35</v>
      </c>
    </row>
  </sheetData>
  <pageMargins left="0.25" right="0.25" top="0.75" bottom="0.75" header="0.3" footer="0.3"/>
  <pageSetup scale="47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A60628-767C-ED40-B02E-ABD67D9E33B1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1B33-C0F6-514A-BFEA-446F40C4C032}">
  <dimension ref="A1:Q38"/>
  <sheetViews>
    <sheetView workbookViewId="0">
      <selection activeCell="T26" sqref="T26"/>
    </sheetView>
  </sheetViews>
  <sheetFormatPr baseColWidth="10" defaultRowHeight="16" x14ac:dyDescent="0.2"/>
  <sheetData>
    <row r="1" spans="1:17" x14ac:dyDescent="0.2">
      <c r="A1" t="s">
        <v>157</v>
      </c>
      <c r="K1" s="39" t="s">
        <v>24</v>
      </c>
      <c r="L1" s="39" t="s">
        <v>29</v>
      </c>
      <c r="M1" s="39" t="s">
        <v>7</v>
      </c>
      <c r="N1" s="3" t="s">
        <v>26</v>
      </c>
      <c r="O1" s="40" t="s">
        <v>27</v>
      </c>
      <c r="P1" s="40" t="s">
        <v>28</v>
      </c>
      <c r="Q1" s="39" t="s">
        <v>5</v>
      </c>
    </row>
    <row r="2" spans="1:17" x14ac:dyDescent="0.2">
      <c r="K2" s="39"/>
      <c r="L2" s="39"/>
      <c r="M2" s="39"/>
      <c r="N2" s="6" t="s">
        <v>25</v>
      </c>
      <c r="O2" s="40"/>
      <c r="P2" s="40"/>
      <c r="Q2" s="39"/>
    </row>
    <row r="3" spans="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38" si="0">N4*40/1000</f>
        <v>132.8536</v>
      </c>
      <c r="P4" s="12">
        <f t="shared" ref="P4:P38" si="1">O4/4</f>
        <v>33.2134</v>
      </c>
      <c r="Q4" s="12">
        <v>17</v>
      </c>
    </row>
    <row r="5" spans="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:17" x14ac:dyDescent="0.2">
      <c r="K15" s="9" t="s">
        <v>104</v>
      </c>
      <c r="L15" s="9">
        <v>1113</v>
      </c>
      <c r="M15" s="9">
        <v>1</v>
      </c>
      <c r="N15" s="9">
        <v>3091.61</v>
      </c>
      <c r="O15" s="30">
        <f t="shared" si="0"/>
        <v>123.66440000000001</v>
      </c>
      <c r="P15" s="30">
        <f t="shared" si="1"/>
        <v>30.916100000000004</v>
      </c>
      <c r="Q15" s="9">
        <v>16</v>
      </c>
    </row>
    <row r="16" spans="1:17" x14ac:dyDescent="0.2">
      <c r="K16" s="9" t="s">
        <v>105</v>
      </c>
      <c r="L16" s="9">
        <v>8042</v>
      </c>
      <c r="M16" s="9">
        <v>1</v>
      </c>
      <c r="N16" s="9">
        <v>3584.46</v>
      </c>
      <c r="O16" s="30">
        <f t="shared" si="0"/>
        <v>143.3784</v>
      </c>
      <c r="P16" s="30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30">
        <f t="shared" si="0"/>
        <v>68.740800000000007</v>
      </c>
      <c r="P17" s="30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30">
        <f t="shared" si="0"/>
        <v>113.06160000000001</v>
      </c>
      <c r="P18" s="30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30">
        <f t="shared" si="0"/>
        <v>64.021199999999993</v>
      </c>
      <c r="P19" s="30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30">
        <f t="shared" si="0"/>
        <v>80.512799999999999</v>
      </c>
      <c r="P20" s="30">
        <f t="shared" si="1"/>
        <v>20.1282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30">
        <f t="shared" si="0"/>
        <v>70.956400000000002</v>
      </c>
      <c r="P21" s="30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30">
        <f t="shared" si="0"/>
        <v>101.44520000000001</v>
      </c>
      <c r="P22" s="30">
        <f t="shared" si="1"/>
        <v>25.361300000000004</v>
      </c>
      <c r="Q22" s="9">
        <v>16</v>
      </c>
    </row>
    <row r="23" spans="11:17" x14ac:dyDescent="0.2">
      <c r="K23" s="34" t="s">
        <v>112</v>
      </c>
      <c r="L23" s="34">
        <v>5400</v>
      </c>
      <c r="M23" s="34">
        <v>1</v>
      </c>
      <c r="N23" s="34">
        <v>4090.76</v>
      </c>
      <c r="O23" s="35">
        <f t="shared" si="0"/>
        <v>163.63040000000004</v>
      </c>
      <c r="P23" s="35">
        <f t="shared" si="1"/>
        <v>40.907600000000009</v>
      </c>
      <c r="Q23" s="9">
        <v>16</v>
      </c>
    </row>
    <row r="24" spans="11:17" x14ac:dyDescent="0.2">
      <c r="K24" s="34" t="s">
        <v>113</v>
      </c>
      <c r="L24" s="34">
        <v>5395</v>
      </c>
      <c r="M24" s="34">
        <v>1</v>
      </c>
      <c r="N24" s="34">
        <v>3197.04</v>
      </c>
      <c r="O24" s="35">
        <f t="shared" si="0"/>
        <v>127.88160000000001</v>
      </c>
      <c r="P24" s="35">
        <f t="shared" si="1"/>
        <v>31.970400000000001</v>
      </c>
      <c r="Q24" s="9">
        <v>16</v>
      </c>
    </row>
    <row r="25" spans="11:17" x14ac:dyDescent="0.2">
      <c r="K25" s="34" t="s">
        <v>114</v>
      </c>
      <c r="L25" s="34">
        <v>2242</v>
      </c>
      <c r="M25" s="34">
        <v>1</v>
      </c>
      <c r="N25" s="34">
        <v>3963.22</v>
      </c>
      <c r="O25" s="35">
        <f t="shared" si="0"/>
        <v>158.52879999999999</v>
      </c>
      <c r="P25" s="35">
        <f t="shared" si="1"/>
        <v>39.632199999999997</v>
      </c>
      <c r="Q25" s="9">
        <v>17</v>
      </c>
    </row>
    <row r="26" spans="11:17" x14ac:dyDescent="0.2">
      <c r="K26" s="34" t="s">
        <v>115</v>
      </c>
      <c r="L26" s="34">
        <v>5888</v>
      </c>
      <c r="M26" s="34">
        <v>1</v>
      </c>
      <c r="N26" s="34">
        <v>3142.52</v>
      </c>
      <c r="O26" s="35">
        <f t="shared" si="0"/>
        <v>125.7008</v>
      </c>
      <c r="P26" s="35">
        <f t="shared" si="1"/>
        <v>31.4252</v>
      </c>
      <c r="Q26" s="9">
        <v>16</v>
      </c>
    </row>
    <row r="27" spans="11:17" x14ac:dyDescent="0.2">
      <c r="K27" s="34" t="s">
        <v>116</v>
      </c>
      <c r="L27" s="36">
        <v>6560</v>
      </c>
      <c r="M27" s="34">
        <v>1</v>
      </c>
      <c r="N27" s="34">
        <v>3712.33</v>
      </c>
      <c r="O27" s="35">
        <f t="shared" si="0"/>
        <v>148.4932</v>
      </c>
      <c r="P27" s="35">
        <f t="shared" si="1"/>
        <v>37.1233</v>
      </c>
      <c r="Q27" s="9">
        <v>17</v>
      </c>
    </row>
    <row r="28" spans="11:17" x14ac:dyDescent="0.2">
      <c r="K28" s="34" t="s">
        <v>117</v>
      </c>
      <c r="L28" s="36">
        <v>6437</v>
      </c>
      <c r="M28" s="34">
        <v>1</v>
      </c>
      <c r="N28" s="34">
        <v>2836.39</v>
      </c>
      <c r="O28" s="35">
        <f t="shared" si="0"/>
        <v>113.45559999999999</v>
      </c>
      <c r="P28" s="35">
        <f t="shared" si="1"/>
        <v>28.363899999999997</v>
      </c>
      <c r="Q28" s="9">
        <v>16</v>
      </c>
    </row>
    <row r="29" spans="11:17" x14ac:dyDescent="0.2">
      <c r="K29" s="34" t="s">
        <v>118</v>
      </c>
      <c r="L29" s="36">
        <v>6297</v>
      </c>
      <c r="M29" s="34">
        <v>1</v>
      </c>
      <c r="N29" s="34">
        <v>3433.16</v>
      </c>
      <c r="O29" s="35">
        <f t="shared" si="0"/>
        <v>137.32640000000001</v>
      </c>
      <c r="P29" s="35">
        <f t="shared" si="1"/>
        <v>34.331600000000002</v>
      </c>
      <c r="Q29" s="9">
        <v>17</v>
      </c>
    </row>
    <row r="30" spans="11:17" x14ac:dyDescent="0.2">
      <c r="K30" s="34" t="s">
        <v>119</v>
      </c>
      <c r="L30" s="36">
        <v>5436</v>
      </c>
      <c r="M30" s="34">
        <v>2</v>
      </c>
      <c r="N30" s="34">
        <v>2563.84</v>
      </c>
      <c r="O30" s="35">
        <f>N30*40*2/1000</f>
        <v>205.10720000000001</v>
      </c>
      <c r="P30" s="35">
        <f t="shared" si="1"/>
        <v>51.276800000000001</v>
      </c>
      <c r="Q30" s="9">
        <v>16</v>
      </c>
    </row>
    <row r="31" spans="11:17" x14ac:dyDescent="0.2">
      <c r="K31" s="1" t="s">
        <v>127</v>
      </c>
      <c r="L31" s="25">
        <v>5622</v>
      </c>
      <c r="M31" s="1">
        <v>2</v>
      </c>
      <c r="N31" s="1">
        <v>3484.96</v>
      </c>
      <c r="O31" s="32">
        <f>N31*40*2/1000</f>
        <v>278.79679999999996</v>
      </c>
      <c r="P31" s="32">
        <f t="shared" si="1"/>
        <v>69.69919999999999</v>
      </c>
      <c r="Q31" s="1">
        <v>16</v>
      </c>
    </row>
    <row r="32" spans="11:17" x14ac:dyDescent="0.2">
      <c r="K32" s="1" t="s">
        <v>128</v>
      </c>
      <c r="L32" s="25">
        <v>5599</v>
      </c>
      <c r="M32" s="1">
        <v>1</v>
      </c>
      <c r="N32" s="1">
        <v>3516.04</v>
      </c>
      <c r="O32" s="32">
        <f t="shared" si="0"/>
        <v>140.64160000000001</v>
      </c>
      <c r="P32" s="32">
        <f t="shared" si="1"/>
        <v>35.160400000000003</v>
      </c>
      <c r="Q32" s="1">
        <v>17</v>
      </c>
    </row>
    <row r="33" spans="11:17" x14ac:dyDescent="0.2">
      <c r="K33" s="1" t="s">
        <v>129</v>
      </c>
      <c r="L33" s="25">
        <v>5588</v>
      </c>
      <c r="M33" s="1">
        <v>1</v>
      </c>
      <c r="N33" s="1">
        <v>2388.81</v>
      </c>
      <c r="O33" s="32">
        <f t="shared" si="0"/>
        <v>95.552399999999992</v>
      </c>
      <c r="P33" s="32">
        <f t="shared" si="1"/>
        <v>23.888099999999998</v>
      </c>
      <c r="Q33" s="1">
        <v>17</v>
      </c>
    </row>
    <row r="34" spans="11:17" x14ac:dyDescent="0.2">
      <c r="K34" s="1" t="s">
        <v>130</v>
      </c>
      <c r="L34" s="25">
        <v>6032</v>
      </c>
      <c r="M34" s="1">
        <v>1</v>
      </c>
      <c r="N34" s="1">
        <v>2632.95</v>
      </c>
      <c r="O34" s="32">
        <f t="shared" si="0"/>
        <v>105.318</v>
      </c>
      <c r="P34" s="32">
        <f t="shared" si="1"/>
        <v>26.329499999999999</v>
      </c>
      <c r="Q34" s="1">
        <v>17</v>
      </c>
    </row>
    <row r="35" spans="11:17" x14ac:dyDescent="0.2">
      <c r="K35" s="1" t="s">
        <v>131</v>
      </c>
      <c r="L35" s="25">
        <v>5746</v>
      </c>
      <c r="M35" s="1">
        <v>1</v>
      </c>
      <c r="N35" s="1">
        <v>1941.59</v>
      </c>
      <c r="O35" s="32">
        <f t="shared" si="0"/>
        <v>77.663599999999988</v>
      </c>
      <c r="P35" s="32">
        <f t="shared" si="1"/>
        <v>19.415899999999997</v>
      </c>
      <c r="Q35" s="1">
        <v>18</v>
      </c>
    </row>
    <row r="36" spans="11:17" x14ac:dyDescent="0.2">
      <c r="K36" s="1" t="s">
        <v>132</v>
      </c>
      <c r="L36" s="25">
        <v>5928</v>
      </c>
      <c r="M36" s="1">
        <v>1</v>
      </c>
      <c r="N36" s="1">
        <v>1458.85</v>
      </c>
      <c r="O36" s="32">
        <f t="shared" si="0"/>
        <v>58.353999999999999</v>
      </c>
      <c r="P36" s="32">
        <f t="shared" si="1"/>
        <v>14.5885</v>
      </c>
      <c r="Q36" s="1">
        <v>18</v>
      </c>
    </row>
    <row r="37" spans="11:17" x14ac:dyDescent="0.2">
      <c r="K37" s="1" t="s">
        <v>133</v>
      </c>
      <c r="L37" s="25">
        <v>5314</v>
      </c>
      <c r="M37" s="1">
        <v>1</v>
      </c>
      <c r="N37" s="1">
        <v>2108.13</v>
      </c>
      <c r="O37" s="32">
        <f t="shared" si="0"/>
        <v>84.325200000000009</v>
      </c>
      <c r="P37" s="32">
        <f t="shared" si="1"/>
        <v>21.081300000000002</v>
      </c>
      <c r="Q37" s="1">
        <v>17</v>
      </c>
    </row>
    <row r="38" spans="11:17" x14ac:dyDescent="0.2">
      <c r="K38" s="1" t="s">
        <v>134</v>
      </c>
      <c r="L38" s="25">
        <v>5639</v>
      </c>
      <c r="M38" s="1">
        <v>1</v>
      </c>
      <c r="N38" s="1">
        <v>2941.99</v>
      </c>
      <c r="O38" s="32">
        <f t="shared" si="0"/>
        <v>117.67959999999999</v>
      </c>
      <c r="P38" s="32">
        <f t="shared" si="1"/>
        <v>29.419899999999998</v>
      </c>
      <c r="Q38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770D2-7BE1-EA41-93DA-2B21A90921D4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ECA207-14EB-3B40-A720-6D5A0C34753C}">
  <dimension ref="A1:BB1"/>
  <sheetViews>
    <sheetView topLeftCell="D1" zoomScale="34" workbookViewId="0">
      <selection activeCell="BG106" sqref="BG106"/>
    </sheetView>
  </sheetViews>
  <sheetFormatPr baseColWidth="10" defaultRowHeight="16" x14ac:dyDescent="0.2"/>
  <cols>
    <col min="25" max="25" width="3.1640625" customWidth="1"/>
    <col min="34" max="34" width="3.5" customWidth="1"/>
    <col min="41" max="41" width="4.5" customWidth="1"/>
    <col min="47" max="47" width="3.83203125" customWidth="1"/>
  </cols>
  <sheetData>
    <row r="1" spans="1:54" x14ac:dyDescent="0.2">
      <c r="A1" t="s">
        <v>77</v>
      </c>
      <c r="L1" t="s">
        <v>158</v>
      </c>
      <c r="R1" t="s">
        <v>159</v>
      </c>
      <c r="Z1" t="s">
        <v>208</v>
      </c>
      <c r="AI1" t="s">
        <v>209</v>
      </c>
      <c r="AP1" t="s">
        <v>210</v>
      </c>
      <c r="AV1" t="s">
        <v>211</v>
      </c>
      <c r="BB1" t="s">
        <v>212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970DA7-DA1C-C647-90D7-73EA9589ADBE}">
  <dimension ref="K3:Q12"/>
  <sheetViews>
    <sheetView workbookViewId="0">
      <selection activeCell="O8" sqref="O8"/>
    </sheetView>
  </sheetViews>
  <sheetFormatPr baseColWidth="10" defaultRowHeight="16" x14ac:dyDescent="0.2"/>
  <sheetData>
    <row r="3" spans="11:17" x14ac:dyDescent="0.2">
      <c r="K3" s="39" t="s">
        <v>24</v>
      </c>
      <c r="L3" s="39" t="s">
        <v>29</v>
      </c>
      <c r="M3" s="39" t="s">
        <v>7</v>
      </c>
      <c r="N3" s="3" t="s">
        <v>26</v>
      </c>
      <c r="O3" s="40" t="s">
        <v>27</v>
      </c>
      <c r="P3" s="40" t="s">
        <v>28</v>
      </c>
      <c r="Q3" s="39" t="s">
        <v>5</v>
      </c>
    </row>
    <row r="4" spans="11:17" ht="51" customHeight="1" x14ac:dyDescent="0.2">
      <c r="K4" s="39"/>
      <c r="L4" s="39"/>
      <c r="M4" s="39"/>
      <c r="N4" s="6" t="s">
        <v>25</v>
      </c>
      <c r="O4" s="40"/>
      <c r="P4" s="40"/>
      <c r="Q4" s="39"/>
    </row>
    <row r="5" spans="11:17" x14ac:dyDescent="0.2">
      <c r="K5" s="6" t="s">
        <v>66</v>
      </c>
      <c r="L5" s="1">
        <v>2719</v>
      </c>
      <c r="M5" s="4" t="s">
        <v>41</v>
      </c>
      <c r="N5" s="2">
        <v>2099.77</v>
      </c>
      <c r="O5" s="5">
        <f>N5*40/1000</f>
        <v>83.990800000000007</v>
      </c>
      <c r="P5" s="5">
        <f>O5/4</f>
        <v>20.997700000000002</v>
      </c>
      <c r="Q5" s="5">
        <v>17</v>
      </c>
    </row>
    <row r="6" spans="11:17" x14ac:dyDescent="0.2">
      <c r="K6" s="6" t="s">
        <v>67</v>
      </c>
      <c r="L6" s="1">
        <v>3942</v>
      </c>
      <c r="M6" s="4" t="s">
        <v>41</v>
      </c>
      <c r="N6" s="2">
        <v>3321.34</v>
      </c>
      <c r="O6" s="5">
        <f t="shared" ref="O6:O12" si="0">N6*40/1000</f>
        <v>132.8536</v>
      </c>
      <c r="P6" s="5">
        <f t="shared" ref="P6:P12" si="1">O6/4</f>
        <v>33.2134</v>
      </c>
      <c r="Q6" s="5">
        <v>17</v>
      </c>
    </row>
    <row r="7" spans="11:17" x14ac:dyDescent="0.2">
      <c r="K7" s="6" t="s">
        <v>68</v>
      </c>
      <c r="L7" s="1">
        <v>5182</v>
      </c>
      <c r="M7" s="4" t="s">
        <v>41</v>
      </c>
      <c r="N7" s="2">
        <v>3090.33</v>
      </c>
      <c r="O7" s="5">
        <f t="shared" si="0"/>
        <v>123.61319999999999</v>
      </c>
      <c r="P7" s="5">
        <f t="shared" si="1"/>
        <v>30.903299999999998</v>
      </c>
      <c r="Q7" s="5">
        <v>17</v>
      </c>
    </row>
    <row r="8" spans="11:17" x14ac:dyDescent="0.2">
      <c r="K8" s="6" t="s">
        <v>69</v>
      </c>
      <c r="L8" s="1">
        <v>5367</v>
      </c>
      <c r="M8" s="4" t="s">
        <v>41</v>
      </c>
      <c r="N8" s="2">
        <v>2861.49</v>
      </c>
      <c r="O8" s="5">
        <f t="shared" si="0"/>
        <v>114.45959999999999</v>
      </c>
      <c r="P8" s="5">
        <f t="shared" si="1"/>
        <v>28.614899999999999</v>
      </c>
      <c r="Q8" s="5">
        <v>17</v>
      </c>
    </row>
    <row r="9" spans="11:17" x14ac:dyDescent="0.2">
      <c r="K9" s="6" t="s">
        <v>70</v>
      </c>
      <c r="L9" s="1">
        <v>1526</v>
      </c>
      <c r="M9" s="4" t="s">
        <v>41</v>
      </c>
      <c r="N9" s="2">
        <v>1140.95</v>
      </c>
      <c r="O9" s="5">
        <f t="shared" si="0"/>
        <v>45.637999999999998</v>
      </c>
      <c r="P9" s="5">
        <f t="shared" si="1"/>
        <v>11.4095</v>
      </c>
      <c r="Q9" s="1">
        <v>18</v>
      </c>
    </row>
    <row r="10" spans="11:17" x14ac:dyDescent="0.2">
      <c r="K10" s="6" t="s">
        <v>71</v>
      </c>
      <c r="L10" s="1">
        <v>1958</v>
      </c>
      <c r="M10" s="4" t="s">
        <v>41</v>
      </c>
      <c r="N10" s="2">
        <v>2638.2</v>
      </c>
      <c r="O10" s="5">
        <f t="shared" si="0"/>
        <v>105.52800000000001</v>
      </c>
      <c r="P10" s="5">
        <f t="shared" si="1"/>
        <v>26.382000000000001</v>
      </c>
      <c r="Q10" s="1">
        <v>17</v>
      </c>
    </row>
    <row r="11" spans="11:17" x14ac:dyDescent="0.2">
      <c r="K11" s="6" t="s">
        <v>72</v>
      </c>
      <c r="L11" s="1">
        <v>2039</v>
      </c>
      <c r="M11" s="4" t="s">
        <v>41</v>
      </c>
      <c r="N11" s="2">
        <v>1483.41</v>
      </c>
      <c r="O11" s="5">
        <f t="shared" si="0"/>
        <v>59.336400000000005</v>
      </c>
      <c r="P11" s="5">
        <f t="shared" si="1"/>
        <v>14.834100000000001</v>
      </c>
      <c r="Q11" s="1">
        <v>18</v>
      </c>
    </row>
    <row r="12" spans="11:17" x14ac:dyDescent="0.2">
      <c r="K12" s="6" t="s">
        <v>73</v>
      </c>
      <c r="L12" s="1">
        <v>2378</v>
      </c>
      <c r="M12" s="4" t="s">
        <v>41</v>
      </c>
      <c r="N12" s="2">
        <v>3977.85</v>
      </c>
      <c r="O12" s="5">
        <f t="shared" si="0"/>
        <v>159.114</v>
      </c>
      <c r="P12" s="5">
        <f t="shared" si="1"/>
        <v>39.778500000000001</v>
      </c>
      <c r="Q12" s="1">
        <v>17</v>
      </c>
    </row>
  </sheetData>
  <mergeCells count="6">
    <mergeCell ref="K3:K4"/>
    <mergeCell ref="M3:M4"/>
    <mergeCell ref="O3:O4"/>
    <mergeCell ref="P3:P4"/>
    <mergeCell ref="Q3:Q4"/>
    <mergeCell ref="L3:L4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A9C34-C744-764E-B368-A17F0B4ADECD}">
  <dimension ref="A1"/>
  <sheetViews>
    <sheetView workbookViewId="0">
      <selection activeCell="N25" sqref="N2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D69E1-45E0-CA42-B5F0-EABAFCD02358}">
  <dimension ref="K1:Q14"/>
  <sheetViews>
    <sheetView workbookViewId="0">
      <selection activeCell="Q14" sqref="K11:Q14"/>
    </sheetView>
  </sheetViews>
  <sheetFormatPr baseColWidth="10" defaultRowHeight="16" x14ac:dyDescent="0.2"/>
  <sheetData>
    <row r="1" spans="11:17" x14ac:dyDescent="0.2">
      <c r="K1" s="39" t="s">
        <v>24</v>
      </c>
      <c r="L1" s="39" t="s">
        <v>29</v>
      </c>
      <c r="M1" s="39" t="s">
        <v>7</v>
      </c>
      <c r="N1" s="3" t="s">
        <v>26</v>
      </c>
      <c r="O1" s="40" t="s">
        <v>27</v>
      </c>
      <c r="P1" s="40" t="s">
        <v>28</v>
      </c>
      <c r="Q1" s="39" t="s">
        <v>5</v>
      </c>
    </row>
    <row r="2" spans="11:17" x14ac:dyDescent="0.2">
      <c r="K2" s="39"/>
      <c r="L2" s="39"/>
      <c r="M2" s="39"/>
      <c r="N2" s="6" t="s">
        <v>25</v>
      </c>
      <c r="O2" s="40"/>
      <c r="P2" s="40"/>
      <c r="Q2" s="39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14" si="0">N4*40/1000</f>
        <v>132.8536</v>
      </c>
      <c r="P4" s="12">
        <f t="shared" ref="P4:P14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6" t="s">
        <v>75</v>
      </c>
      <c r="L11" s="1">
        <v>5373</v>
      </c>
      <c r="M11" s="4" t="s">
        <v>41</v>
      </c>
      <c r="N11" s="1">
        <v>3124.66</v>
      </c>
      <c r="O11" s="5">
        <f t="shared" si="0"/>
        <v>124.98639999999999</v>
      </c>
      <c r="P11" s="5">
        <f t="shared" si="1"/>
        <v>31.246599999999997</v>
      </c>
      <c r="Q11" s="1">
        <v>17</v>
      </c>
    </row>
    <row r="12" spans="11:17" x14ac:dyDescent="0.2">
      <c r="K12" s="6" t="s">
        <v>85</v>
      </c>
      <c r="L12" s="1">
        <v>5472</v>
      </c>
      <c r="M12" s="4" t="s">
        <v>41</v>
      </c>
      <c r="N12" s="1">
        <v>2880.83</v>
      </c>
      <c r="O12" s="5">
        <f t="shared" si="0"/>
        <v>115.2332</v>
      </c>
      <c r="P12" s="5">
        <f t="shared" si="1"/>
        <v>28.808299999999999</v>
      </c>
      <c r="Q12" s="1">
        <v>17</v>
      </c>
    </row>
    <row r="13" spans="11:17" x14ac:dyDescent="0.2">
      <c r="K13" s="6" t="s">
        <v>86</v>
      </c>
      <c r="L13" s="1">
        <v>5789</v>
      </c>
      <c r="M13" s="4" t="s">
        <v>41</v>
      </c>
      <c r="N13" s="1">
        <v>1673.62</v>
      </c>
      <c r="O13" s="5">
        <f t="shared" si="0"/>
        <v>66.944799999999987</v>
      </c>
      <c r="P13" s="5">
        <f t="shared" si="1"/>
        <v>16.736199999999997</v>
      </c>
      <c r="Q13" s="1">
        <v>18</v>
      </c>
    </row>
    <row r="14" spans="11:17" x14ac:dyDescent="0.2">
      <c r="K14" s="6" t="s">
        <v>87</v>
      </c>
      <c r="L14" s="1">
        <v>6432</v>
      </c>
      <c r="M14" s="4" t="s">
        <v>41</v>
      </c>
      <c r="N14" s="1">
        <v>2425.4699999999998</v>
      </c>
      <c r="O14" s="5">
        <f t="shared" si="0"/>
        <v>97.018799999999985</v>
      </c>
      <c r="P14" s="5">
        <f t="shared" si="1"/>
        <v>24.254699999999996</v>
      </c>
      <c r="Q14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honeticPr fontId="3" type="noConversion"/>
  <pageMargins left="0.7" right="0.7" top="0.75" bottom="0.75" header="0.3" footer="0.3"/>
  <ignoredErrors>
    <ignoredError sqref="M14 M3:M13" numberStoredAsText="1"/>
  </ignoredError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F487-1E74-6440-9199-664F7BB3A43C}">
  <dimension ref="A1"/>
  <sheetViews>
    <sheetView workbookViewId="0">
      <selection activeCell="M17" sqref="M1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83113C-593E-EE4E-B272-D4210594FA69}">
  <dimension ref="K1:Q22"/>
  <sheetViews>
    <sheetView workbookViewId="0">
      <selection activeCell="Q22" sqref="K15:Q22"/>
    </sheetView>
  </sheetViews>
  <sheetFormatPr baseColWidth="10" defaultRowHeight="16" x14ac:dyDescent="0.2"/>
  <sheetData>
    <row r="1" spans="11:17" x14ac:dyDescent="0.2">
      <c r="K1" s="39" t="s">
        <v>24</v>
      </c>
      <c r="L1" s="39" t="s">
        <v>29</v>
      </c>
      <c r="M1" s="39" t="s">
        <v>7</v>
      </c>
      <c r="N1" s="3" t="s">
        <v>26</v>
      </c>
      <c r="O1" s="40" t="s">
        <v>27</v>
      </c>
      <c r="P1" s="40" t="s">
        <v>28</v>
      </c>
      <c r="Q1" s="39" t="s">
        <v>5</v>
      </c>
    </row>
    <row r="2" spans="11:17" x14ac:dyDescent="0.2">
      <c r="K2" s="39"/>
      <c r="L2" s="39"/>
      <c r="M2" s="39"/>
      <c r="N2" s="6" t="s">
        <v>25</v>
      </c>
      <c r="O2" s="40"/>
      <c r="P2" s="40"/>
      <c r="Q2" s="39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22" si="0">N4*40/1000</f>
        <v>132.8536</v>
      </c>
      <c r="P4" s="12">
        <f t="shared" ref="P4:P22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v>3124.66</v>
      </c>
      <c r="O11" s="12">
        <f t="shared" si="0"/>
        <v>124.98639999999999</v>
      </c>
      <c r="P11" s="12">
        <f t="shared" si="1"/>
        <v>31.246599999999997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v>2880.83</v>
      </c>
      <c r="O12" s="12">
        <f t="shared" si="0"/>
        <v>115.2332</v>
      </c>
      <c r="P12" s="12">
        <f t="shared" si="1"/>
        <v>28.808299999999999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v>1673.62</v>
      </c>
      <c r="O13" s="12">
        <f t="shared" si="0"/>
        <v>66.944799999999987</v>
      </c>
      <c r="P13" s="12">
        <f t="shared" si="1"/>
        <v>16.736199999999997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v>2425.4699999999998</v>
      </c>
      <c r="O14" s="12">
        <f t="shared" si="0"/>
        <v>97.018799999999985</v>
      </c>
      <c r="P14" s="12">
        <f t="shared" si="1"/>
        <v>24.254699999999996</v>
      </c>
      <c r="Q14" s="9">
        <v>17</v>
      </c>
    </row>
    <row r="15" spans="11:17" x14ac:dyDescent="0.2">
      <c r="K15" s="1" t="s">
        <v>104</v>
      </c>
      <c r="L15" s="1">
        <v>1113</v>
      </c>
      <c r="M15" s="1">
        <v>1</v>
      </c>
      <c r="N15" s="1">
        <v>3091.61</v>
      </c>
      <c r="O15" s="29">
        <f t="shared" si="0"/>
        <v>123.66440000000001</v>
      </c>
      <c r="P15" s="29">
        <f t="shared" si="1"/>
        <v>30.916100000000004</v>
      </c>
      <c r="Q15" s="1">
        <v>16</v>
      </c>
    </row>
    <row r="16" spans="11:17" x14ac:dyDescent="0.2">
      <c r="K16" s="1" t="s">
        <v>105</v>
      </c>
      <c r="L16" s="1">
        <v>8042</v>
      </c>
      <c r="M16" s="1">
        <v>1</v>
      </c>
      <c r="N16" s="1">
        <v>3584.46</v>
      </c>
      <c r="O16" s="29">
        <f t="shared" si="0"/>
        <v>143.3784</v>
      </c>
      <c r="P16" s="29">
        <f t="shared" si="1"/>
        <v>35.8446</v>
      </c>
      <c r="Q16" s="1">
        <v>16</v>
      </c>
    </row>
    <row r="17" spans="11:17" x14ac:dyDescent="0.2">
      <c r="K17" s="1" t="s">
        <v>106</v>
      </c>
      <c r="L17" s="1">
        <v>8537</v>
      </c>
      <c r="M17" s="1">
        <v>1</v>
      </c>
      <c r="N17" s="1">
        <v>1718.52</v>
      </c>
      <c r="O17" s="29">
        <f t="shared" si="0"/>
        <v>68.740800000000007</v>
      </c>
      <c r="P17" s="29">
        <f t="shared" si="1"/>
        <v>17.185200000000002</v>
      </c>
      <c r="Q17" s="1">
        <v>17</v>
      </c>
    </row>
    <row r="18" spans="11:17" x14ac:dyDescent="0.2">
      <c r="K18" s="1" t="s">
        <v>107</v>
      </c>
      <c r="L18" s="1">
        <v>8514</v>
      </c>
      <c r="M18" s="1">
        <v>1</v>
      </c>
      <c r="N18" s="1">
        <v>2826.54</v>
      </c>
      <c r="O18" s="29">
        <f t="shared" si="0"/>
        <v>113.06160000000001</v>
      </c>
      <c r="P18" s="29">
        <f t="shared" si="1"/>
        <v>28.265400000000003</v>
      </c>
      <c r="Q18" s="1">
        <v>16</v>
      </c>
    </row>
    <row r="19" spans="11:17" x14ac:dyDescent="0.2">
      <c r="K19" s="1" t="s">
        <v>108</v>
      </c>
      <c r="L19" s="1">
        <v>5590</v>
      </c>
      <c r="M19" s="1">
        <v>1</v>
      </c>
      <c r="N19" s="1">
        <v>1600.53</v>
      </c>
      <c r="O19" s="29">
        <f t="shared" si="0"/>
        <v>64.021199999999993</v>
      </c>
      <c r="P19" s="29">
        <f t="shared" si="1"/>
        <v>16.005299999999998</v>
      </c>
      <c r="Q19" s="1">
        <v>17</v>
      </c>
    </row>
    <row r="20" spans="11:17" x14ac:dyDescent="0.2">
      <c r="K20" s="1" t="s">
        <v>109</v>
      </c>
      <c r="L20" s="1">
        <v>5636</v>
      </c>
      <c r="M20" s="1">
        <v>2</v>
      </c>
      <c r="N20" s="1">
        <v>2012.82</v>
      </c>
      <c r="O20" s="29">
        <f>N20*40*2/1000</f>
        <v>161.0256</v>
      </c>
      <c r="P20" s="29">
        <f t="shared" si="1"/>
        <v>40.256399999999999</v>
      </c>
      <c r="Q20" s="1">
        <v>16</v>
      </c>
    </row>
    <row r="21" spans="11:17" x14ac:dyDescent="0.2">
      <c r="K21" s="1" t="s">
        <v>110</v>
      </c>
      <c r="L21" s="1">
        <v>2720</v>
      </c>
      <c r="M21" s="1">
        <v>1</v>
      </c>
      <c r="N21" s="1">
        <v>1773.91</v>
      </c>
      <c r="O21" s="29">
        <f t="shared" si="0"/>
        <v>70.956400000000002</v>
      </c>
      <c r="P21" s="29">
        <f t="shared" si="1"/>
        <v>17.739100000000001</v>
      </c>
      <c r="Q21" s="1">
        <v>17</v>
      </c>
    </row>
    <row r="22" spans="11:17" x14ac:dyDescent="0.2">
      <c r="K22" s="1" t="s">
        <v>111</v>
      </c>
      <c r="L22" s="1">
        <v>6257</v>
      </c>
      <c r="M22" s="1">
        <v>1</v>
      </c>
      <c r="N22" s="1">
        <v>2536.13</v>
      </c>
      <c r="O22" s="29">
        <f t="shared" si="0"/>
        <v>101.44520000000001</v>
      </c>
      <c r="P22" s="29">
        <f t="shared" si="1"/>
        <v>25.361300000000004</v>
      </c>
      <c r="Q22" s="1">
        <v>16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675F4B-074F-2448-A301-FF20CD895E3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5D2CC-836F-7746-AAAF-FB205893F055}">
  <dimension ref="K1:Q30"/>
  <sheetViews>
    <sheetView workbookViewId="0">
      <selection activeCell="Q30" sqref="K23:Q30"/>
    </sheetView>
  </sheetViews>
  <sheetFormatPr baseColWidth="10" defaultRowHeight="16" x14ac:dyDescent="0.2"/>
  <sheetData>
    <row r="1" spans="11:17" x14ac:dyDescent="0.2">
      <c r="K1" s="39" t="s">
        <v>24</v>
      </c>
      <c r="L1" s="39" t="s">
        <v>29</v>
      </c>
      <c r="M1" s="39" t="s">
        <v>7</v>
      </c>
      <c r="N1" s="3" t="s">
        <v>26</v>
      </c>
      <c r="O1" s="40" t="s">
        <v>27</v>
      </c>
      <c r="P1" s="40" t="s">
        <v>28</v>
      </c>
      <c r="Q1" s="39" t="s">
        <v>5</v>
      </c>
    </row>
    <row r="2" spans="11:17" x14ac:dyDescent="0.2">
      <c r="K2" s="39"/>
      <c r="L2" s="39"/>
      <c r="M2" s="39"/>
      <c r="N2" s="6" t="s">
        <v>25</v>
      </c>
      <c r="O2" s="40"/>
      <c r="P2" s="40"/>
      <c r="Q2" s="39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29" si="0">N4*40/1000</f>
        <v>132.8536</v>
      </c>
      <c r="P4" s="12">
        <f t="shared" ref="P4:P30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1:17" x14ac:dyDescent="0.2">
      <c r="K15" s="9" t="s">
        <v>104</v>
      </c>
      <c r="L15" s="9">
        <v>1113</v>
      </c>
      <c r="M15" s="9">
        <v>1</v>
      </c>
      <c r="N15" s="9">
        <v>3091.61</v>
      </c>
      <c r="O15" s="30">
        <f t="shared" si="0"/>
        <v>123.66440000000001</v>
      </c>
      <c r="P15" s="30">
        <f t="shared" si="1"/>
        <v>30.916100000000004</v>
      </c>
      <c r="Q15" s="9">
        <v>16</v>
      </c>
    </row>
    <row r="16" spans="11:17" x14ac:dyDescent="0.2">
      <c r="K16" s="9" t="s">
        <v>105</v>
      </c>
      <c r="L16" s="9">
        <v>8042</v>
      </c>
      <c r="M16" s="9">
        <v>1</v>
      </c>
      <c r="N16" s="9">
        <v>3584.46</v>
      </c>
      <c r="O16" s="30">
        <f t="shared" si="0"/>
        <v>143.3784</v>
      </c>
      <c r="P16" s="30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30">
        <f t="shared" si="0"/>
        <v>68.740800000000007</v>
      </c>
      <c r="P17" s="30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30">
        <f t="shared" si="0"/>
        <v>113.06160000000001</v>
      </c>
      <c r="P18" s="30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30">
        <f t="shared" si="0"/>
        <v>64.021199999999993</v>
      </c>
      <c r="P19" s="30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30">
        <f>N20*40*2/1000</f>
        <v>161.0256</v>
      </c>
      <c r="P20" s="30">
        <f t="shared" si="1"/>
        <v>40.256399999999999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30">
        <f t="shared" si="0"/>
        <v>70.956400000000002</v>
      </c>
      <c r="P21" s="30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30">
        <f t="shared" si="0"/>
        <v>101.44520000000001</v>
      </c>
      <c r="P22" s="30">
        <f t="shared" si="1"/>
        <v>25.361300000000004</v>
      </c>
      <c r="Q22" s="9">
        <v>16</v>
      </c>
    </row>
    <row r="23" spans="11:17" x14ac:dyDescent="0.2">
      <c r="K23" s="31" t="s">
        <v>112</v>
      </c>
      <c r="L23" s="31">
        <v>5400</v>
      </c>
      <c r="M23" s="31">
        <v>1</v>
      </c>
      <c r="N23" s="31">
        <v>4090.76</v>
      </c>
      <c r="O23" s="32">
        <f t="shared" si="0"/>
        <v>163.63040000000004</v>
      </c>
      <c r="P23" s="32">
        <f t="shared" si="1"/>
        <v>40.907600000000009</v>
      </c>
      <c r="Q23" s="1">
        <v>16</v>
      </c>
    </row>
    <row r="24" spans="11:17" x14ac:dyDescent="0.2">
      <c r="K24" s="31" t="s">
        <v>113</v>
      </c>
      <c r="L24" s="31">
        <v>5395</v>
      </c>
      <c r="M24" s="31">
        <v>1</v>
      </c>
      <c r="N24" s="31">
        <v>3197.04</v>
      </c>
      <c r="O24" s="32">
        <f t="shared" si="0"/>
        <v>127.88160000000001</v>
      </c>
      <c r="P24" s="32">
        <f t="shared" si="1"/>
        <v>31.970400000000001</v>
      </c>
      <c r="Q24" s="1">
        <v>16</v>
      </c>
    </row>
    <row r="25" spans="11:17" x14ac:dyDescent="0.2">
      <c r="K25" s="31" t="s">
        <v>114</v>
      </c>
      <c r="L25" s="31">
        <v>2242</v>
      </c>
      <c r="M25" s="31">
        <v>1</v>
      </c>
      <c r="N25" s="31">
        <v>3963.22</v>
      </c>
      <c r="O25" s="32">
        <f t="shared" si="0"/>
        <v>158.52879999999999</v>
      </c>
      <c r="P25" s="32">
        <f t="shared" si="1"/>
        <v>39.632199999999997</v>
      </c>
      <c r="Q25" s="1">
        <v>17</v>
      </c>
    </row>
    <row r="26" spans="11:17" x14ac:dyDescent="0.2">
      <c r="K26" s="31" t="s">
        <v>115</v>
      </c>
      <c r="L26" s="31">
        <v>5888</v>
      </c>
      <c r="M26" s="31">
        <v>1</v>
      </c>
      <c r="N26" s="31">
        <v>3142.52</v>
      </c>
      <c r="O26" s="32">
        <f t="shared" si="0"/>
        <v>125.7008</v>
      </c>
      <c r="P26" s="32">
        <f t="shared" si="1"/>
        <v>31.4252</v>
      </c>
      <c r="Q26" s="1">
        <v>16</v>
      </c>
    </row>
    <row r="27" spans="11:17" x14ac:dyDescent="0.2">
      <c r="K27" s="31" t="s">
        <v>116</v>
      </c>
      <c r="L27" s="33">
        <v>6560</v>
      </c>
      <c r="M27" s="31">
        <v>1</v>
      </c>
      <c r="N27" s="31">
        <v>3712.33</v>
      </c>
      <c r="O27" s="32">
        <f t="shared" si="0"/>
        <v>148.4932</v>
      </c>
      <c r="P27" s="32">
        <f t="shared" si="1"/>
        <v>37.1233</v>
      </c>
      <c r="Q27" s="1">
        <v>17</v>
      </c>
    </row>
    <row r="28" spans="11:17" x14ac:dyDescent="0.2">
      <c r="K28" s="31" t="s">
        <v>117</v>
      </c>
      <c r="L28" s="33">
        <v>6437</v>
      </c>
      <c r="M28" s="31">
        <v>1</v>
      </c>
      <c r="N28" s="31">
        <v>2836.39</v>
      </c>
      <c r="O28" s="32">
        <f t="shared" si="0"/>
        <v>113.45559999999999</v>
      </c>
      <c r="P28" s="32">
        <f t="shared" si="1"/>
        <v>28.363899999999997</v>
      </c>
      <c r="Q28" s="1">
        <v>16</v>
      </c>
    </row>
    <row r="29" spans="11:17" x14ac:dyDescent="0.2">
      <c r="K29" s="31" t="s">
        <v>118</v>
      </c>
      <c r="L29" s="33">
        <v>6297</v>
      </c>
      <c r="M29" s="31">
        <v>1</v>
      </c>
      <c r="N29" s="31">
        <v>3433.16</v>
      </c>
      <c r="O29" s="32">
        <f t="shared" si="0"/>
        <v>137.32640000000001</v>
      </c>
      <c r="P29" s="32">
        <f t="shared" si="1"/>
        <v>34.331600000000002</v>
      </c>
      <c r="Q29" s="1">
        <v>17</v>
      </c>
    </row>
    <row r="30" spans="11:17" x14ac:dyDescent="0.2">
      <c r="K30" s="31" t="s">
        <v>119</v>
      </c>
      <c r="L30" s="33">
        <v>5436</v>
      </c>
      <c r="M30" s="31">
        <v>2</v>
      </c>
      <c r="N30" s="31">
        <v>2563.84</v>
      </c>
      <c r="O30" s="32">
        <f>N30*40*2/1000</f>
        <v>205.10720000000001</v>
      </c>
      <c r="P30" s="32">
        <f t="shared" si="1"/>
        <v>51.276800000000001</v>
      </c>
      <c r="Q30" s="1">
        <v>16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Summary</vt:lpstr>
      <vt:lpstr>Round_Images</vt:lpstr>
      <vt:lpstr>Slide1&amp;2_cDNA</vt:lpstr>
      <vt:lpstr>Slide1&amp;2_Library</vt:lpstr>
      <vt:lpstr>Slide3_cDNA</vt:lpstr>
      <vt:lpstr>Slide3_Library</vt:lpstr>
      <vt:lpstr>Slide4&amp;5_cDNA</vt:lpstr>
      <vt:lpstr>Slide4&amp;5_Library</vt:lpstr>
      <vt:lpstr>Slide6&amp;7_cDNA</vt:lpstr>
      <vt:lpstr>Slide6&amp;7_Library</vt:lpstr>
      <vt:lpstr>Slide8&amp;9_cDNA</vt:lpstr>
      <vt:lpstr>Slide8&amp;9_Library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2021-04-20T14:04:50Z</cp:lastPrinted>
  <dcterms:created xsi:type="dcterms:W3CDTF">2021-04-20T01:52:00Z</dcterms:created>
  <dcterms:modified xsi:type="dcterms:W3CDTF">2023-08-03T18:44:19Z</dcterms:modified>
</cp:coreProperties>
</file>